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tabRatio="803" activeTab="0"/>
  </bookViews>
  <sheets>
    <sheet name="Расчет" sheetId="1" r:id="rId1"/>
    <sheet name="Базовые тарифы" sheetId="2" state="hidden" r:id="rId2"/>
    <sheet name="Поправочные коэффициенты" sheetId="3" state="hidden" r:id="rId3"/>
    <sheet name="Системы охраны ТС" sheetId="4" state="hidden" r:id="rId4"/>
    <sheet name="Лист согласования (Физ. лиц.)" sheetId="5" r:id="rId5"/>
    <sheet name="Лист согласования (Юр. лиц.)" sheetId="6" r:id="rId6"/>
  </sheets>
  <externalReferences>
    <externalReference r:id="rId9"/>
    <externalReference r:id="rId10"/>
  </externalReferences>
  <definedNames>
    <definedName name="_xlnm.Print_Area" localSheetId="4">'Лист согласования (Физ. лиц.)'!$A$1:$Q$60</definedName>
    <definedName name="_xlnm.Print_Area" localSheetId="5">'Лист согласования (Юр. лиц.)'!$A$1:$S$46</definedName>
    <definedName name="_xlnm.Print_Area" localSheetId="0">'Расчет'!$A$1:$P$60</definedName>
  </definedNames>
  <calcPr fullCalcOnLoad="1"/>
</workbook>
</file>

<file path=xl/sharedStrings.xml><?xml version="1.0" encoding="utf-8"?>
<sst xmlns="http://schemas.openxmlformats.org/spreadsheetml/2006/main" count="4579" uniqueCount="1646">
  <si>
    <t>Автобусы отечественного производства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</si>
  <si>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</si>
  <si>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</si>
  <si>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</si>
  <si>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</si>
  <si>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</si>
  <si>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</si>
  <si>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</si>
  <si>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</si>
  <si>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</si>
  <si>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</si>
  <si>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 xml:space="preserve">LS 600  </t>
  </si>
  <si>
    <t xml:space="preserve">A5  </t>
  </si>
  <si>
    <t xml:space="preserve">Lexus LS 600  </t>
  </si>
  <si>
    <t xml:space="preserve">Audi A5  </t>
  </si>
  <si>
    <t xml:space="preserve">S8  </t>
  </si>
  <si>
    <t xml:space="preserve">Audi S8  </t>
  </si>
  <si>
    <t xml:space="preserve">Audi S6  </t>
  </si>
  <si>
    <t xml:space="preserve">IS 250  </t>
  </si>
  <si>
    <t xml:space="preserve">Lexus IS 250  </t>
  </si>
  <si>
    <t xml:space="preserve">с количеством сидячих мест до 22-х вкл. </t>
  </si>
  <si>
    <t>с количеством сидячих мест более 22-х</t>
  </si>
  <si>
    <t xml:space="preserve">CL  </t>
  </si>
  <si>
    <t xml:space="preserve">RDX  </t>
  </si>
  <si>
    <t xml:space="preserve">RSX  </t>
  </si>
  <si>
    <t xml:space="preserve">TL  </t>
  </si>
  <si>
    <t xml:space="preserve">TSX  </t>
  </si>
  <si>
    <t xml:space="preserve">Brera  </t>
  </si>
  <si>
    <t xml:space="preserve">8C  </t>
  </si>
  <si>
    <t xml:space="preserve">GTV (GT)  </t>
  </si>
  <si>
    <t xml:space="preserve">3131 Cowboy  </t>
  </si>
  <si>
    <t xml:space="preserve">FAW Admiral  </t>
  </si>
  <si>
    <t xml:space="preserve">Derways 3131 Cowboy  </t>
  </si>
  <si>
    <t xml:space="preserve">Acura CL  </t>
  </si>
  <si>
    <t xml:space="preserve">Acura RDX  </t>
  </si>
  <si>
    <t xml:space="preserve">Acura RSX  </t>
  </si>
  <si>
    <t xml:space="preserve">Acura TL  </t>
  </si>
  <si>
    <t xml:space="preserve">Acura TSX  </t>
  </si>
  <si>
    <t xml:space="preserve">Alfa Romeo Brera  </t>
  </si>
  <si>
    <t xml:space="preserve">Alfa Romeo 8C  </t>
  </si>
  <si>
    <t xml:space="preserve">Alfa Romeo GTV (GT)  </t>
  </si>
  <si>
    <t>Барнаул</t>
  </si>
  <si>
    <t>Белгород</t>
  </si>
  <si>
    <t>Благовещенск</t>
  </si>
  <si>
    <t>Брянск</t>
  </si>
  <si>
    <t>Великий Новгород</t>
  </si>
  <si>
    <t>Владивосток</t>
  </si>
  <si>
    <t>Волгоград</t>
  </si>
  <si>
    <t>Вологда</t>
  </si>
  <si>
    <t>Воронеж</t>
  </si>
  <si>
    <t>Екатеринбург</t>
  </si>
  <si>
    <t>Иваново</t>
  </si>
  <si>
    <t>Ижевск</t>
  </si>
  <si>
    <t>Иркутск</t>
  </si>
  <si>
    <t>Казань</t>
  </si>
  <si>
    <t>Калининград</t>
  </si>
  <si>
    <t>Калуга</t>
  </si>
  <si>
    <t>Краснодар</t>
  </si>
  <si>
    <t>Липецк</t>
  </si>
  <si>
    <t>Майкоп</t>
  </si>
  <si>
    <t xml:space="preserve">Lexus LX 570  </t>
  </si>
  <si>
    <t xml:space="preserve">LX 570  </t>
  </si>
  <si>
    <t>Владимир</t>
  </si>
  <si>
    <t>Нижневартовск</t>
  </si>
  <si>
    <t>Орел</t>
  </si>
  <si>
    <t>Сургут</t>
  </si>
  <si>
    <t>Тамбов</t>
  </si>
  <si>
    <t xml:space="preserve">BMW X6  </t>
  </si>
  <si>
    <t xml:space="preserve">Infiniti FX50  </t>
  </si>
  <si>
    <t xml:space="preserve">Infiniti G37  </t>
  </si>
  <si>
    <t xml:space="preserve">Infiniti EX  </t>
  </si>
  <si>
    <t xml:space="preserve">Jaguar XF  </t>
  </si>
  <si>
    <t xml:space="preserve">Kia Ceed  </t>
  </si>
  <si>
    <t xml:space="preserve">Land Rover Range Rover Sport  </t>
  </si>
  <si>
    <t xml:space="preserve">Mazda 2  </t>
  </si>
  <si>
    <t xml:space="preserve">Opel Antara  </t>
  </si>
  <si>
    <t xml:space="preserve">Citroen C-Crosser  </t>
  </si>
  <si>
    <t xml:space="preserve">Peugeot 308  </t>
  </si>
  <si>
    <t>Peugeot 4007</t>
  </si>
  <si>
    <t xml:space="preserve">Renault Koleos  </t>
  </si>
  <si>
    <t xml:space="preserve">Volvo XC60  </t>
  </si>
  <si>
    <t xml:space="preserve">VW Tiguan  </t>
  </si>
  <si>
    <t xml:space="preserve">X6  </t>
  </si>
  <si>
    <t xml:space="preserve">C-Crosser  </t>
  </si>
  <si>
    <t xml:space="preserve">EX  </t>
  </si>
  <si>
    <t xml:space="preserve">FX50  </t>
  </si>
  <si>
    <t xml:space="preserve">G37  </t>
  </si>
  <si>
    <t xml:space="preserve">XF  </t>
  </si>
  <si>
    <t xml:space="preserve">Ceed  </t>
  </si>
  <si>
    <t xml:space="preserve">Range Rover Sport  </t>
  </si>
  <si>
    <t xml:space="preserve">2  </t>
  </si>
  <si>
    <t xml:space="preserve">Antara  </t>
  </si>
  <si>
    <t xml:space="preserve">308  </t>
  </si>
  <si>
    <t>4007</t>
  </si>
  <si>
    <t xml:space="preserve">Koleos  </t>
  </si>
  <si>
    <t xml:space="preserve">XC60  </t>
  </si>
  <si>
    <t xml:space="preserve">Tiguan  </t>
  </si>
  <si>
    <t>Мурманск</t>
  </si>
  <si>
    <t>Нижний Новгород</t>
  </si>
  <si>
    <t>Нальчик</t>
  </si>
  <si>
    <t>Новосибирск</t>
  </si>
  <si>
    <t>Омск</t>
  </si>
  <si>
    <t>Оренбург</t>
  </si>
  <si>
    <t>Пермь</t>
  </si>
  <si>
    <t>Псков</t>
  </si>
  <si>
    <t>Пятигорск</t>
  </si>
  <si>
    <t>Ростов-на-Дону</t>
  </si>
  <si>
    <t>Рязань</t>
  </si>
  <si>
    <t>Самара</t>
  </si>
  <si>
    <t>Саранск</t>
  </si>
  <si>
    <t>Саратов</t>
  </si>
  <si>
    <t>Ставрополь</t>
  </si>
  <si>
    <t>Сыктывкар</t>
  </si>
  <si>
    <t>Тула</t>
  </si>
  <si>
    <t>Тюмень</t>
  </si>
  <si>
    <t>Ульяновск</t>
  </si>
  <si>
    <t>Уфа</t>
  </si>
  <si>
    <t>Чебоксары</t>
  </si>
  <si>
    <t>Челябинск</t>
  </si>
  <si>
    <t>Южно-Сахалинск</t>
  </si>
  <si>
    <t>Красноярск</t>
  </si>
  <si>
    <t>Кемерово</t>
  </si>
  <si>
    <t>Хабаровск</t>
  </si>
  <si>
    <t>Сочи</t>
  </si>
  <si>
    <t>Владикавказ</t>
  </si>
  <si>
    <t>Филиал</t>
  </si>
  <si>
    <t>Калькулятор по расчету страхового тарифа и премии</t>
  </si>
  <si>
    <t>Тип ТС</t>
  </si>
  <si>
    <t>Кол-во полных лет эксплуатации ТС</t>
  </si>
  <si>
    <t>Стоимость ТС:</t>
  </si>
  <si>
    <t>Страховой тариф</t>
  </si>
  <si>
    <t>Страховая премия</t>
  </si>
  <si>
    <t>Кол-во месяцев страхования</t>
  </si>
  <si>
    <t>Система охраны (защиты) ТС</t>
  </si>
  <si>
    <t>Порядок уплаты страховой премии</t>
  </si>
  <si>
    <t>Риск</t>
  </si>
  <si>
    <t>Франшиза:</t>
  </si>
  <si>
    <t>Форма выплаты страхового возмещения:</t>
  </si>
  <si>
    <t>-</t>
  </si>
  <si>
    <t>выплата на основании калькуляции Страховщика</t>
  </si>
  <si>
    <t>Страховая сумма</t>
  </si>
  <si>
    <t>ремонт на СТОА Страховщика</t>
  </si>
  <si>
    <t>выплата на основании калькуляции СТОА по выбору Страхователя</t>
  </si>
  <si>
    <t>ремонт на СТОА по выбору Страхователя</t>
  </si>
  <si>
    <t>Выплата страхового возмещения</t>
  </si>
  <si>
    <t>возраст</t>
  </si>
  <si>
    <t>стаж</t>
  </si>
  <si>
    <t>АвтоДО</t>
  </si>
  <si>
    <t>Стоимость дополнительного оборудования:</t>
  </si>
  <si>
    <t>Гражданская ответственность</t>
  </si>
  <si>
    <t>Страховая сумма:</t>
  </si>
  <si>
    <t>Несчастный случай (инвалидность, смерть)</t>
  </si>
  <si>
    <t>водитель ТС</t>
  </si>
  <si>
    <t>пассажиры ТС</t>
  </si>
  <si>
    <t>Несчастный случай (утрата трудоспособности)</t>
  </si>
  <si>
    <t>КАСКО</t>
  </si>
  <si>
    <t>ТБ</t>
  </si>
  <si>
    <t>Кх</t>
  </si>
  <si>
    <t>Кэ</t>
  </si>
  <si>
    <t>Ксрок</t>
  </si>
  <si>
    <t>Кф</t>
  </si>
  <si>
    <t>Копл</t>
  </si>
  <si>
    <t>Кпсс</t>
  </si>
  <si>
    <t>Кстоа</t>
  </si>
  <si>
    <t>К13</t>
  </si>
  <si>
    <t>К16</t>
  </si>
  <si>
    <t>Квс</t>
  </si>
  <si>
    <t>Ккол</t>
  </si>
  <si>
    <t>Титог</t>
  </si>
  <si>
    <t>ГО</t>
  </si>
  <si>
    <t>НСис</t>
  </si>
  <si>
    <t>НСут</t>
  </si>
  <si>
    <t>Без ограничений</t>
  </si>
  <si>
    <t>стаж/воз</t>
  </si>
  <si>
    <t>воз/стаж</t>
  </si>
  <si>
    <t>итог.коэф.</t>
  </si>
  <si>
    <t>рубли</t>
  </si>
  <si>
    <r>
      <t xml:space="preserve">Согласование и рекомендации, </t>
    </r>
    <r>
      <rPr>
        <b/>
        <sz val="9"/>
        <color indexed="10"/>
        <rFont val="Arial Cyr"/>
        <family val="0"/>
      </rPr>
      <t>а также обоснование андеррайтерского коэффициента</t>
    </r>
  </si>
  <si>
    <t>ver. 1.8.3</t>
  </si>
  <si>
    <t>№</t>
  </si>
  <si>
    <t>АВТОКАСКО</t>
  </si>
  <si>
    <t>УЩЕРБ</t>
  </si>
  <si>
    <t>USD</t>
  </si>
  <si>
    <t>EUR</t>
  </si>
  <si>
    <t>Кол-во лет</t>
  </si>
  <si>
    <t>Прицепы и полуприцепы, спецтехника иностранного производства</t>
  </si>
  <si>
    <t>Легковые ТС отечественного производства</t>
  </si>
  <si>
    <t>Прицепы и полуприцепы, спецтехника отечественного производства</t>
  </si>
  <si>
    <t xml:space="preserve">Прицепы и полуприцепы, спецтехника отечественного производства   </t>
  </si>
  <si>
    <t xml:space="preserve">Легковые ТС отечественного производства   </t>
  </si>
  <si>
    <t xml:space="preserve">Прицепы и полуприцепы, спецтехника иностранного производства   </t>
  </si>
  <si>
    <t>Новое</t>
  </si>
  <si>
    <t>0 лет</t>
  </si>
  <si>
    <t>1 год</t>
  </si>
  <si>
    <t>2 года</t>
  </si>
  <si>
    <t>3 года</t>
  </si>
  <si>
    <t>4 года</t>
  </si>
  <si>
    <t>5 лет</t>
  </si>
  <si>
    <t>6 лет</t>
  </si>
  <si>
    <t>7 лет</t>
  </si>
  <si>
    <t>Срок</t>
  </si>
  <si>
    <t>Коэффициент</t>
  </si>
  <si>
    <t>до 1 вкл.</t>
  </si>
  <si>
    <t>от 1 до 2 вкл.</t>
  </si>
  <si>
    <t>от 2 до 3 вкл.</t>
  </si>
  <si>
    <t>от 3 до 4 вкл.</t>
  </si>
  <si>
    <t>от 4 до 5 вкл.</t>
  </si>
  <si>
    <t>от 5 до 6 вкл.</t>
  </si>
  <si>
    <t>от 6 до 7 вкл.</t>
  </si>
  <si>
    <t>от 7 до 8 вкл.</t>
  </si>
  <si>
    <t>от 8 до 9 вкл.</t>
  </si>
  <si>
    <t>от 9 до 10 вкл.</t>
  </si>
  <si>
    <t>от 10 до 11 вкл.</t>
  </si>
  <si>
    <t>от 11 до 12 вкл.</t>
  </si>
  <si>
    <t>Порядок</t>
  </si>
  <si>
    <t>Единовременно</t>
  </si>
  <si>
    <t>ПСС</t>
  </si>
  <si>
    <t>ПСС1</t>
  </si>
  <si>
    <t>ПСС2</t>
  </si>
  <si>
    <t>ПСС3</t>
  </si>
  <si>
    <t>ПСС4</t>
  </si>
  <si>
    <t>Выплата на основании калькуляции Страховщика</t>
  </si>
  <si>
    <t>Ремонт на СТОА Страховщика</t>
  </si>
  <si>
    <t>Выплата на основании калькуляции СТОА по выбору Страхователя</t>
  </si>
  <si>
    <t>СС</t>
  </si>
  <si>
    <t>Неагрегатная</t>
  </si>
  <si>
    <t>Агрегатная</t>
  </si>
  <si>
    <t>Выплата</t>
  </si>
  <si>
    <t>Без учета износа</t>
  </si>
  <si>
    <t>С учетом износа</t>
  </si>
  <si>
    <t>Возраст</t>
  </si>
  <si>
    <t>Стаж</t>
  </si>
  <si>
    <t>До 2-х лет</t>
  </si>
  <si>
    <t>Свыше 2-х лет до 5 лет</t>
  </si>
  <si>
    <t>Свыше 10 лет</t>
  </si>
  <si>
    <t xml:space="preserve"> Свыше 5 лет до 10 лет</t>
  </si>
  <si>
    <t>Водитель</t>
  </si>
  <si>
    <t>Пассажиры</t>
  </si>
  <si>
    <t xml:space="preserve">Застрахованные лица: </t>
  </si>
  <si>
    <t>Легковые автомобили, имеющие не более 5 (пяти) сидений для пассажиров.</t>
  </si>
  <si>
    <t>Легковые автомобили, имеющие 6 (шесть), 7 (семь) или 8 (восемь) сидений для пассажиров.</t>
  </si>
  <si>
    <t>Автобусы, троллейбусы и другие автомобили, имеющие 9 (девять) и более сидений для пассажиров.</t>
  </si>
  <si>
    <t>Грузовые автомобили, специализированные автомобили, тракторы, самоходные машины и механизмы, имеющие не более 8 (восьми) сидений для пассажиров.</t>
  </si>
  <si>
    <t>Иная система охраны (защиты) ТС</t>
  </si>
  <si>
    <t>Эшелон</t>
  </si>
  <si>
    <t>Талисман</t>
  </si>
  <si>
    <t>Супер</t>
  </si>
  <si>
    <t>АвтоКоннекс (CobraConnex)</t>
  </si>
  <si>
    <t>BEST</t>
  </si>
  <si>
    <t>GRAND</t>
  </si>
  <si>
    <t>GLOBAL</t>
  </si>
  <si>
    <t xml:space="preserve">Грузовые ТС отечественного производства с разрешенной максимальной массой до 6,0т вкл.  </t>
  </si>
  <si>
    <t xml:space="preserve">Грузовые ТС отечественного производства с разрешенной максимальной массой более 6,0т  </t>
  </si>
  <si>
    <t xml:space="preserve">Автобусы отечественного производства с количеством сидячих мест до 22-х вкл.  </t>
  </si>
  <si>
    <t xml:space="preserve">Автобусы отечественного производства с количеством сидячих мест более 22-х  </t>
  </si>
  <si>
    <t xml:space="preserve">Грузовые ТС иностранного производства с разрешенной максимальной массой до 6,0т вкл.  </t>
  </si>
  <si>
    <t xml:space="preserve">Грузовые ТС иностранного производства с разрешенной максимальной массой более 6,0т  </t>
  </si>
  <si>
    <t xml:space="preserve">Автобусы иностранного производства с количеством сидячих мест до 22-х вкл.  </t>
  </si>
  <si>
    <t xml:space="preserve">Alfa Romeo MiTo  </t>
  </si>
  <si>
    <t xml:space="preserve">Dodge Avenger  </t>
  </si>
  <si>
    <t xml:space="preserve">Dodge Journey  </t>
  </si>
  <si>
    <t xml:space="preserve">Fiat 500  </t>
  </si>
  <si>
    <t xml:space="preserve">Fiat Sedici  </t>
  </si>
  <si>
    <t xml:space="preserve">Honda Fit  </t>
  </si>
  <si>
    <t xml:space="preserve">Jeep Liberty  </t>
  </si>
  <si>
    <t xml:space="preserve">Mazda CX-9  </t>
  </si>
  <si>
    <t xml:space="preserve">Mazda MX-5  </t>
  </si>
  <si>
    <t xml:space="preserve">Mercedes-Benz CLC-Klasse  </t>
  </si>
  <si>
    <t xml:space="preserve">Mercedes-Benz GLK-Klasse  </t>
  </si>
  <si>
    <t xml:space="preserve">Mini Clubman  </t>
  </si>
  <si>
    <t xml:space="preserve">Seat Altea  </t>
  </si>
  <si>
    <t xml:space="preserve">Skoda Practic  </t>
  </si>
  <si>
    <t xml:space="preserve">Ssang Yong Actyon  </t>
  </si>
  <si>
    <t xml:space="preserve">Иные легковые ТС иностранного производства стоимостью до 400 000 руб. вкл.  </t>
  </si>
  <si>
    <t xml:space="preserve">Иные легковые ТС иностранного производства стоимостью свыше 400 000 руб. до 800 000 руб. вкл.  </t>
  </si>
  <si>
    <t xml:space="preserve">Иные легковые ТС иностранного производства стоимостью свыше 800 000 руб. до 1 200 000 руб. вкл.  </t>
  </si>
  <si>
    <t xml:space="preserve">MiTo  </t>
  </si>
  <si>
    <t xml:space="preserve">Avenger  </t>
  </si>
  <si>
    <t xml:space="preserve">Journey  </t>
  </si>
  <si>
    <t xml:space="preserve">Sedici  </t>
  </si>
  <si>
    <t xml:space="preserve">500  </t>
  </si>
  <si>
    <t xml:space="preserve">Fit  </t>
  </si>
  <si>
    <t xml:space="preserve">Liberty  </t>
  </si>
  <si>
    <t xml:space="preserve">CX-9  </t>
  </si>
  <si>
    <t xml:space="preserve">MX-5  </t>
  </si>
  <si>
    <t xml:space="preserve">CLC-Klasse  </t>
  </si>
  <si>
    <t xml:space="preserve">GLK-Klasse  </t>
  </si>
  <si>
    <t xml:space="preserve">Clubman  </t>
  </si>
  <si>
    <t xml:space="preserve">Altea  </t>
  </si>
  <si>
    <t xml:space="preserve">Practic  </t>
  </si>
  <si>
    <t xml:space="preserve">Actyon  </t>
  </si>
  <si>
    <t xml:space="preserve">стоимостью до 400 000 руб. вкл.  </t>
  </si>
  <si>
    <t xml:space="preserve">стоимостью свыше 400 000 руб. до 800 000 руб. вкл.  </t>
  </si>
  <si>
    <t xml:space="preserve">стоимостью свыше 800 000 руб. до 1 200 000 руб. вкл.  </t>
  </si>
  <si>
    <t>руб.</t>
  </si>
  <si>
    <r>
      <t>Коэффициент К</t>
    </r>
    <r>
      <rPr>
        <b/>
        <vertAlign val="subscript"/>
        <sz val="1"/>
        <rFont val="Arial"/>
        <family val="2"/>
      </rPr>
      <t>ю</t>
    </r>
    <r>
      <rPr>
        <b/>
        <sz val="1"/>
        <rFont val="Arial"/>
        <family val="2"/>
      </rPr>
      <t>2</t>
    </r>
  </si>
  <si>
    <t xml:space="preserve">Автобусы иностранного производства с количеством сидячих мест более 22-х  </t>
  </si>
  <si>
    <t xml:space="preserve">с разрешенной максимальной массой до 6,0т вкл.  </t>
  </si>
  <si>
    <t xml:space="preserve">с разрешенной максимальной массой более 6,0т  </t>
  </si>
  <si>
    <t xml:space="preserve">с количеством сидячих мест до 22-х вкл.  </t>
  </si>
  <si>
    <t xml:space="preserve">с количеством сидячих мест более 22-х  </t>
  </si>
  <si>
    <t>TechnoConnex</t>
  </si>
  <si>
    <t>Автолокатор</t>
  </si>
  <si>
    <t>Сателлит Т</t>
  </si>
  <si>
    <t>Супер Т</t>
  </si>
  <si>
    <t>Супер VIP</t>
  </si>
  <si>
    <t>Логистик</t>
  </si>
  <si>
    <t>Логистик VIP - 2</t>
  </si>
  <si>
    <t>Логистик VIP - 3</t>
  </si>
  <si>
    <t>Цезарь Сателлит</t>
  </si>
  <si>
    <t>SKYLOCK</t>
  </si>
  <si>
    <t>Profi</t>
  </si>
  <si>
    <t>Старком</t>
  </si>
  <si>
    <t>«Элитный +»</t>
  </si>
  <si>
    <t>RussGPS</t>
  </si>
  <si>
    <t>Executive Plus</t>
  </si>
  <si>
    <t>Стандарт</t>
  </si>
  <si>
    <t>Стандарт профи</t>
  </si>
  <si>
    <t>Lockey</t>
  </si>
  <si>
    <t>Оптима</t>
  </si>
  <si>
    <t>SpaceGuard</t>
  </si>
  <si>
    <t>Gold</t>
  </si>
  <si>
    <t>Silver</t>
  </si>
  <si>
    <t>WooDoo</t>
  </si>
  <si>
    <t>WD-800</t>
  </si>
  <si>
    <t>WD-800W</t>
  </si>
  <si>
    <t>Standart</t>
  </si>
  <si>
    <t>Garant</t>
  </si>
  <si>
    <t>Garant +</t>
  </si>
  <si>
    <t>Smart +</t>
  </si>
  <si>
    <t>Titan</t>
  </si>
  <si>
    <t>Стандарт Т</t>
  </si>
  <si>
    <t>Сателлит</t>
  </si>
  <si>
    <t>Супер +</t>
  </si>
  <si>
    <t>Alert</t>
  </si>
  <si>
    <t>High Alert</t>
  </si>
  <si>
    <t>Executive</t>
  </si>
  <si>
    <t>ТЕХНОБЛОК</t>
  </si>
  <si>
    <t>"Double-A"</t>
  </si>
  <si>
    <t>Андромеда</t>
  </si>
  <si>
    <t>"Диспетчер"</t>
  </si>
  <si>
    <t>Сторож LUX</t>
  </si>
  <si>
    <t>Сторож +</t>
  </si>
  <si>
    <t>Auto-150</t>
  </si>
  <si>
    <t>Auto M10</t>
  </si>
  <si>
    <t>Auto M10 IN</t>
  </si>
  <si>
    <t>«Оптимальный +»</t>
  </si>
  <si>
    <t>«Базовый +»</t>
  </si>
  <si>
    <t>MED</t>
  </si>
  <si>
    <t>2030.2</t>
  </si>
  <si>
    <t>SUPER BT-85W</t>
  </si>
  <si>
    <t>Архангельск</t>
  </si>
  <si>
    <t>Дербент</t>
  </si>
  <si>
    <t>Пенза</t>
  </si>
  <si>
    <t>Петрозаводск</t>
  </si>
  <si>
    <t>Тверь</t>
  </si>
  <si>
    <t>Томск</t>
  </si>
  <si>
    <t>Черкесск</t>
  </si>
  <si>
    <t>Газ 3221, 2217, 3302, 2310, 2705, 2752, а также их модификации</t>
  </si>
  <si>
    <t>75</t>
  </si>
  <si>
    <t xml:space="preserve">Газ 3221, 2217, 3302, 2310, 2705, 2752, а также их модификации   </t>
  </si>
  <si>
    <t xml:space="preserve">Иные легковые ТС иностранного производства стоимостью свыше 1 200 000 руб.  </t>
  </si>
  <si>
    <t xml:space="preserve">стоимостью свыше 1 200 000 руб.  </t>
  </si>
  <si>
    <t>Учет водительского стажа и возраста:</t>
  </si>
  <si>
    <t>Количество лиц, допущенных к управлению ТС</t>
  </si>
  <si>
    <t>1 лицо</t>
  </si>
  <si>
    <t>От 2-х до 3-х лиц</t>
  </si>
  <si>
    <t>4 и более лиц</t>
  </si>
  <si>
    <t>от</t>
  </si>
  <si>
    <t xml:space="preserve">Land Cruiser 200  </t>
  </si>
  <si>
    <t>Оговорка 310/13</t>
  </si>
  <si>
    <t>Оговорка 310/16</t>
  </si>
  <si>
    <t xml:space="preserve">Toyota Land Cruiser 200  </t>
  </si>
  <si>
    <t>Страховая стоимость</t>
  </si>
  <si>
    <t>Arkan-Reef-Satellite</t>
  </si>
  <si>
    <t>Standart 1</t>
  </si>
  <si>
    <t>Standart 2</t>
  </si>
  <si>
    <t>Standart 3</t>
  </si>
  <si>
    <t>Super 1</t>
  </si>
  <si>
    <t>Super 2</t>
  </si>
  <si>
    <t>Super 3</t>
  </si>
  <si>
    <t>Black Bug</t>
  </si>
  <si>
    <t>Vip</t>
  </si>
  <si>
    <t>Optima</t>
  </si>
  <si>
    <t>BIOCODE</t>
  </si>
  <si>
    <t>Excellent</t>
  </si>
  <si>
    <t>Comfort 2</t>
  </si>
  <si>
    <t>Reef Net</t>
  </si>
  <si>
    <t>R-405W</t>
  </si>
  <si>
    <t xml:space="preserve">Сторож </t>
  </si>
  <si>
    <t>Magnum…</t>
  </si>
  <si>
    <t>Premium…</t>
  </si>
  <si>
    <t>Platinum…</t>
  </si>
  <si>
    <t>Omega…</t>
  </si>
  <si>
    <t>Escort…</t>
  </si>
  <si>
    <t>Standart…</t>
  </si>
  <si>
    <t>Super…</t>
  </si>
  <si>
    <t>WD-860</t>
  </si>
  <si>
    <t>WD-870</t>
  </si>
  <si>
    <t>9 лет</t>
  </si>
  <si>
    <t>8 лет</t>
  </si>
  <si>
    <t>Комплексное страхование</t>
  </si>
  <si>
    <t>Страхование автопарка</t>
  </si>
  <si>
    <t>Водители со стажем более 10-ти лет</t>
  </si>
  <si>
    <t>Физическое лицо</t>
  </si>
  <si>
    <t>Юридическое лицо</t>
  </si>
  <si>
    <t>Количество ТС, подлежащих страхованию</t>
  </si>
  <si>
    <t>Титог (физ. Лиц)</t>
  </si>
  <si>
    <t>Титог юр. лиц)</t>
  </si>
  <si>
    <t>Лица, допущенные к управлению ТС</t>
  </si>
  <si>
    <t>Коэффициент Кю3</t>
  </si>
  <si>
    <t xml:space="preserve">Страхователь - </t>
  </si>
  <si>
    <t xml:space="preserve">Филиал  - </t>
  </si>
  <si>
    <t>Условия страхования, применяемые к юридическим лицам:</t>
  </si>
  <si>
    <t>Количество застрахованных (страхуемых) ТС</t>
  </si>
  <si>
    <t>седан</t>
  </si>
  <si>
    <t>хетчбек</t>
  </si>
  <si>
    <t>универсал</t>
  </si>
  <si>
    <t>минивэн</t>
  </si>
  <si>
    <t>в Управление методологии и андеррайтинга в страховании СНТ</t>
  </si>
  <si>
    <t>механика</t>
  </si>
  <si>
    <t>автомат</t>
  </si>
  <si>
    <t>От:</t>
  </si>
  <si>
    <t>Автокаско</t>
  </si>
  <si>
    <t>Ущерб</t>
  </si>
  <si>
    <t>Лист согласования страхового тарифа и премии для юридических лиц.</t>
  </si>
  <si>
    <t>I. Данные о Страхователе и эксплуатируемых им средствах наземного транспорта</t>
  </si>
  <si>
    <r>
      <t>Страхователь (</t>
    </r>
    <r>
      <rPr>
        <i/>
        <sz val="10"/>
        <rFont val="Times New Roman"/>
        <family val="1"/>
      </rPr>
      <t>Наименование</t>
    </r>
    <r>
      <rPr>
        <sz val="10"/>
        <rFont val="Times New Roman"/>
        <family val="1"/>
      </rPr>
      <t>):</t>
    </r>
  </si>
  <si>
    <r>
      <t>Краткая информация о Страхователе (</t>
    </r>
    <r>
      <rPr>
        <i/>
        <sz val="10"/>
        <rFont val="Times New Roman"/>
        <family val="1"/>
      </rPr>
      <t>сфера деятельности Страхователя, перспективность с точки зрения кросс-продаж</t>
    </r>
    <r>
      <rPr>
        <sz val="10"/>
        <rFont val="Times New Roman"/>
        <family val="1"/>
      </rPr>
      <t>):</t>
    </r>
  </si>
  <si>
    <t>Характер использования ТС</t>
  </si>
  <si>
    <t>грузовик</t>
  </si>
  <si>
    <t>автобус</t>
  </si>
  <si>
    <t>кабриолет</t>
  </si>
  <si>
    <t>II. Характеристика ТС, принимаемого на страхование</t>
  </si>
  <si>
    <t>Марка, модель</t>
  </si>
  <si>
    <t>Число лет эксплуатации</t>
  </si>
  <si>
    <t>VIN (при необходимости)</t>
  </si>
  <si>
    <r>
      <t xml:space="preserve">Примечания по ТС </t>
    </r>
    <r>
      <rPr>
        <i/>
        <sz val="9"/>
        <rFont val="Arial Cyr"/>
        <family val="2"/>
      </rPr>
      <t>(комплектация, пробег, техническое состояние и т.д.)</t>
    </r>
  </si>
  <si>
    <t>Системы охраны (защиты) ТС</t>
  </si>
  <si>
    <t>Штатные</t>
  </si>
  <si>
    <t>Дополнительные</t>
  </si>
  <si>
    <t>отсутствует</t>
  </si>
  <si>
    <t>иммобилайзер</t>
  </si>
  <si>
    <t>комплексная система</t>
  </si>
  <si>
    <t>III. Условия страхования</t>
  </si>
  <si>
    <t>Страховой риск</t>
  </si>
  <si>
    <t>Безусловная франшиза</t>
  </si>
  <si>
    <t xml:space="preserve">Предыдущий полис </t>
  </si>
  <si>
    <t>Результаты страхования по предыдущему полису</t>
  </si>
  <si>
    <t>Кол-во УУ</t>
  </si>
  <si>
    <t>СП =</t>
  </si>
  <si>
    <t>СВ =</t>
  </si>
  <si>
    <t>Fr =</t>
  </si>
  <si>
    <t>Базовый тариф</t>
  </si>
  <si>
    <t>Поправочные коэффициенты</t>
  </si>
  <si>
    <t>Статус Страхователя</t>
  </si>
  <si>
    <t>Коэффициент хищения</t>
  </si>
  <si>
    <t xml:space="preserve">Коэффициент эксплуатации </t>
  </si>
  <si>
    <t xml:space="preserve">Срок страхования </t>
  </si>
  <si>
    <t xml:space="preserve">Франшиза  </t>
  </si>
  <si>
    <t>Система охраны с функцией автозапуска</t>
  </si>
  <si>
    <t xml:space="preserve">Порядок уплаты страховой премии </t>
  </si>
  <si>
    <t>Оснащение ТС системами охраны (защиты) ТС</t>
  </si>
  <si>
    <t>Форма выплаты страхового возмещения</t>
  </si>
  <si>
    <t xml:space="preserve">Маркетинговый коэффициент </t>
  </si>
  <si>
    <t>Водители-профессионалы</t>
  </si>
  <si>
    <t>Андеррайтерское решение</t>
  </si>
  <si>
    <t>Итоговый тариф</t>
  </si>
  <si>
    <t>Ко1</t>
  </si>
  <si>
    <t>Ко2</t>
  </si>
  <si>
    <t>Ко3</t>
  </si>
  <si>
    <t>Ко4</t>
  </si>
  <si>
    <t>Ко5</t>
  </si>
  <si>
    <t>Ко6</t>
  </si>
  <si>
    <t>Ко7</t>
  </si>
  <si>
    <t>Ко8</t>
  </si>
  <si>
    <t>Ко9</t>
  </si>
  <si>
    <t>Ко10</t>
  </si>
  <si>
    <t>Ко11</t>
  </si>
  <si>
    <t>Кю1</t>
  </si>
  <si>
    <t>Кю2</t>
  </si>
  <si>
    <t>Кю3</t>
  </si>
  <si>
    <t>IV. Общая информация по запросу:</t>
  </si>
  <si>
    <t>Размер комиссионного вознаграждения</t>
  </si>
  <si>
    <t>Дополнительная информация о предшествующем страховании</t>
  </si>
  <si>
    <r>
      <t xml:space="preserve">Особые условия </t>
    </r>
    <r>
      <rPr>
        <i/>
        <sz val="9"/>
        <rFont val="Arial Cyr"/>
        <family val="2"/>
      </rPr>
      <t>(особые условия принятия на страхование ТС, статус Страхователя, применение поправочных коэф-тов, отличных от регламентированных руководящей документацией и т.д.)</t>
    </r>
  </si>
  <si>
    <t>Исполнитель (Ф.И.О., должность)</t>
  </si>
  <si>
    <t>V. Согласование запроса на страхование ТС андеррайтером:</t>
  </si>
  <si>
    <t>Запрашиваемая информация</t>
  </si>
  <si>
    <t>Согласование и рекомендации</t>
  </si>
  <si>
    <t>Согласующее лицо (Ф.И.О.)</t>
  </si>
  <si>
    <t>Дата согласования</t>
  </si>
  <si>
    <t>В Управление методологии и андеррайтинга в страховании СНТ</t>
  </si>
  <si>
    <t>От</t>
  </si>
  <si>
    <t>(Наименование Филиала)</t>
  </si>
  <si>
    <t>РУБ</t>
  </si>
  <si>
    <t>передний</t>
  </si>
  <si>
    <t>задний</t>
  </si>
  <si>
    <t>полный</t>
  </si>
  <si>
    <t>левый</t>
  </si>
  <si>
    <t>правый</t>
  </si>
  <si>
    <t xml:space="preserve">                       Лист согласования страхового тарифа и премии для физических лиц</t>
  </si>
  <si>
    <t>I. Фамилия, имя, отчество Страхователя</t>
  </si>
  <si>
    <t>Количество дверей         и тип кузова</t>
  </si>
  <si>
    <t>Коробка передач</t>
  </si>
  <si>
    <t xml:space="preserve">Привод    </t>
  </si>
  <si>
    <t>Положение руля</t>
  </si>
  <si>
    <t>Двигатель</t>
  </si>
  <si>
    <t>Мощность, л.с.</t>
  </si>
  <si>
    <t>Объем,          см3</t>
  </si>
  <si>
    <t>Базовый тариф, %</t>
  </si>
  <si>
    <t>Итоговый тариф, %</t>
  </si>
  <si>
    <t>Возраст и стаж лиц, допущенных к управлению ТС</t>
  </si>
  <si>
    <t>Кол-во лиц, допущенных к управлению ТС</t>
  </si>
  <si>
    <t>Андеррайтерский     коэффициент</t>
  </si>
  <si>
    <t>Кф1</t>
  </si>
  <si>
    <t>Кф2</t>
  </si>
  <si>
    <t xml:space="preserve">Обоснование андеррайтерского коэффициента </t>
  </si>
  <si>
    <t>(сдача в аренду, эксплуатация в качестве такси, статус страхователя и т.п.)</t>
  </si>
  <si>
    <t xml:space="preserve">Филиала ОСАО в г. </t>
  </si>
  <si>
    <t>Юр. лиц.</t>
  </si>
  <si>
    <t>Марка, модель ТС</t>
  </si>
  <si>
    <t>пр-во</t>
  </si>
  <si>
    <t>тариф1</t>
  </si>
  <si>
    <t>РГ</t>
  </si>
  <si>
    <t xml:space="preserve">Acura MDX  </t>
  </si>
  <si>
    <t>и</t>
  </si>
  <si>
    <t>РГ3</t>
  </si>
  <si>
    <t xml:space="preserve">Acura RL  </t>
  </si>
  <si>
    <t>Alfa Romeo 146</t>
  </si>
  <si>
    <t>Alfa Romeo 147</t>
  </si>
  <si>
    <t>Alfa Romeo 156</t>
  </si>
  <si>
    <t>Alfa Romeo 159</t>
  </si>
  <si>
    <t>Alfa Romeo 166</t>
  </si>
  <si>
    <t xml:space="preserve">Alfa Romeo Spider  </t>
  </si>
  <si>
    <t xml:space="preserve">Audi A2  </t>
  </si>
  <si>
    <t xml:space="preserve">Audi A3  </t>
  </si>
  <si>
    <t xml:space="preserve">Audi A4  </t>
  </si>
  <si>
    <t xml:space="preserve">Audi A6  </t>
  </si>
  <si>
    <t>РГ2</t>
  </si>
  <si>
    <t xml:space="preserve">Audi A8  </t>
  </si>
  <si>
    <t xml:space="preserve">Audi Allroad  </t>
  </si>
  <si>
    <t xml:space="preserve">Audi Cabriolet  </t>
  </si>
  <si>
    <t xml:space="preserve">Audi Q7  </t>
  </si>
  <si>
    <t xml:space="preserve">Audi RS4  </t>
  </si>
  <si>
    <t xml:space="preserve">Audi RS6  </t>
  </si>
  <si>
    <t xml:space="preserve">Audi S3  </t>
  </si>
  <si>
    <t xml:space="preserve">Audi S4  </t>
  </si>
  <si>
    <t xml:space="preserve">Audi TT  </t>
  </si>
  <si>
    <t xml:space="preserve">BMW 1-series  </t>
  </si>
  <si>
    <t xml:space="preserve">BMW 3-series  </t>
  </si>
  <si>
    <t xml:space="preserve">BMW 5-series  </t>
  </si>
  <si>
    <t xml:space="preserve">BMW 6-series  </t>
  </si>
  <si>
    <t xml:space="preserve">BMW 7-series  </t>
  </si>
  <si>
    <t xml:space="preserve">BMW 8-series  </t>
  </si>
  <si>
    <t xml:space="preserve">BMW M3  </t>
  </si>
  <si>
    <t xml:space="preserve">BMW M5  </t>
  </si>
  <si>
    <t xml:space="preserve">BMW M6  </t>
  </si>
  <si>
    <t xml:space="preserve">BMW X3  </t>
  </si>
  <si>
    <t xml:space="preserve">BMW X5  </t>
  </si>
  <si>
    <t>РГ1</t>
  </si>
  <si>
    <t xml:space="preserve">BMW Z3  </t>
  </si>
  <si>
    <t xml:space="preserve">BMW Z4  </t>
  </si>
  <si>
    <t xml:space="preserve">BYD Flyer  </t>
  </si>
  <si>
    <t xml:space="preserve">Cadillac BLS  </t>
  </si>
  <si>
    <t xml:space="preserve">Cadillac CTS  </t>
  </si>
  <si>
    <t xml:space="preserve">Cadillac DeVille Concours  </t>
  </si>
  <si>
    <t xml:space="preserve">Cadillac Escalade  </t>
  </si>
  <si>
    <t xml:space="preserve">Cadillac Seville  </t>
  </si>
  <si>
    <t xml:space="preserve">Cadillac SRX  </t>
  </si>
  <si>
    <t xml:space="preserve">Cadillac STS  </t>
  </si>
  <si>
    <t xml:space="preserve">Chery A15  </t>
  </si>
  <si>
    <t xml:space="preserve">Chery A21  </t>
  </si>
  <si>
    <t xml:space="preserve">Chery S11 (QQ)  </t>
  </si>
  <si>
    <t xml:space="preserve">Chery SQR 7200  </t>
  </si>
  <si>
    <t xml:space="preserve">Chery T11 (Tiggo)  </t>
  </si>
  <si>
    <t xml:space="preserve">Chevrolet Alero  </t>
  </si>
  <si>
    <t xml:space="preserve">Chevrolet Astro Van  </t>
  </si>
  <si>
    <t xml:space="preserve">Chevrolet Avalanche  </t>
  </si>
  <si>
    <t xml:space="preserve">Chevrolet Aveo  </t>
  </si>
  <si>
    <t xml:space="preserve">Chevrolet Blazer  </t>
  </si>
  <si>
    <t xml:space="preserve">Chevrolet Camaro  </t>
  </si>
  <si>
    <t xml:space="preserve">Chevrolet Captiva  </t>
  </si>
  <si>
    <t xml:space="preserve">Chevrolet Cavalier  </t>
  </si>
  <si>
    <t xml:space="preserve">Chevrolet Corvette  </t>
  </si>
  <si>
    <t xml:space="preserve">Chevrolet Epica  </t>
  </si>
  <si>
    <t xml:space="preserve">Chevrolet Evanda  </t>
  </si>
  <si>
    <t xml:space="preserve">Chevrolet Lacetti  </t>
  </si>
  <si>
    <t xml:space="preserve">Chevrolet Lanos  </t>
  </si>
  <si>
    <t xml:space="preserve">Chevrolet Lumina  </t>
  </si>
  <si>
    <t xml:space="preserve">Chevrolet Niva  </t>
  </si>
  <si>
    <t xml:space="preserve">Chevrolet Rezzo  </t>
  </si>
  <si>
    <t xml:space="preserve">Chevrolet Silverado  </t>
  </si>
  <si>
    <t xml:space="preserve">Chevrolet Spark  </t>
  </si>
  <si>
    <t xml:space="preserve">Chevrolet SSR  </t>
  </si>
  <si>
    <t xml:space="preserve">Chevrolet Starcraft  </t>
  </si>
  <si>
    <t xml:space="preserve">Chevrolet Suburban  </t>
  </si>
  <si>
    <t xml:space="preserve">Chevrolet Tahoe  </t>
  </si>
  <si>
    <t xml:space="preserve">Chevrolet Tracker  </t>
  </si>
  <si>
    <t xml:space="preserve">Chevrolet TrailBlazer  </t>
  </si>
  <si>
    <t xml:space="preserve">Chevrolet Trans Sport  </t>
  </si>
  <si>
    <t xml:space="preserve">Chevrolet Viva  </t>
  </si>
  <si>
    <t xml:space="preserve">Chrysler 300С  </t>
  </si>
  <si>
    <t xml:space="preserve">Chrysler Cirrus  </t>
  </si>
  <si>
    <t xml:space="preserve">Chrysler Concorde  </t>
  </si>
  <si>
    <t xml:space="preserve">Chrysler Crossfire  </t>
  </si>
  <si>
    <t xml:space="preserve">Chrysler Grand Voyager  </t>
  </si>
  <si>
    <t xml:space="preserve">Chrysler LHS  </t>
  </si>
  <si>
    <t xml:space="preserve">Chrysler Neon  </t>
  </si>
  <si>
    <t xml:space="preserve">Chrysler Pacifica  </t>
  </si>
  <si>
    <t xml:space="preserve">Chrysler PT Gruiser  </t>
  </si>
  <si>
    <t xml:space="preserve">Chrysler Sebring  </t>
  </si>
  <si>
    <t xml:space="preserve">Chrysler Stratus  </t>
  </si>
  <si>
    <t xml:space="preserve">Chrysler Town&amp;Country  </t>
  </si>
  <si>
    <t xml:space="preserve">Chrysler Voyager  </t>
  </si>
  <si>
    <t xml:space="preserve">Citroen Berlingo  </t>
  </si>
  <si>
    <t xml:space="preserve">Citroen C2  </t>
  </si>
  <si>
    <t xml:space="preserve">Citroen C3  </t>
  </si>
  <si>
    <t xml:space="preserve">Citroen C4  </t>
  </si>
  <si>
    <t xml:space="preserve">Citroen C5  </t>
  </si>
  <si>
    <t xml:space="preserve">Citroen C6  </t>
  </si>
  <si>
    <t xml:space="preserve">Citroen C8  </t>
  </si>
  <si>
    <t xml:space="preserve">Citroen Saxo  </t>
  </si>
  <si>
    <t xml:space="preserve">Citroen Xantia  </t>
  </si>
  <si>
    <t xml:space="preserve">Citroen Xsara  </t>
  </si>
  <si>
    <t xml:space="preserve">Citroen Xsara Picasso  </t>
  </si>
  <si>
    <t xml:space="preserve">Daewoo Assol  </t>
  </si>
  <si>
    <t xml:space="preserve">Daewoo Espero  </t>
  </si>
  <si>
    <t xml:space="preserve">Daewoo Lacetti  </t>
  </si>
  <si>
    <t xml:space="preserve">Daewoo Lanos  </t>
  </si>
  <si>
    <t xml:space="preserve">Daewoo Leganza  </t>
  </si>
  <si>
    <t xml:space="preserve">Daewoo Magnus  </t>
  </si>
  <si>
    <t xml:space="preserve">Daewoo Matiz  </t>
  </si>
  <si>
    <t xml:space="preserve">Daewoo Matiz II  </t>
  </si>
  <si>
    <t xml:space="preserve">Daewoo Nexia  </t>
  </si>
  <si>
    <t xml:space="preserve">Daewoo Nubira  </t>
  </si>
  <si>
    <t xml:space="preserve">Daewoo Tico  </t>
  </si>
  <si>
    <t xml:space="preserve">Derways Aurora  </t>
  </si>
  <si>
    <t xml:space="preserve">Derways DADI Shuttle  </t>
  </si>
  <si>
    <t>Dodge 1500</t>
  </si>
  <si>
    <t>Dodge 2500</t>
  </si>
  <si>
    <t>Dodge 3500</t>
  </si>
  <si>
    <t xml:space="preserve">Dodge Caliber  </t>
  </si>
  <si>
    <t xml:space="preserve">Dodge Caravan  </t>
  </si>
  <si>
    <t xml:space="preserve">Dodge Charger  </t>
  </si>
  <si>
    <t xml:space="preserve">Dodge Dakota  </t>
  </si>
  <si>
    <t xml:space="preserve">Dodge Grand Caravan  </t>
  </si>
  <si>
    <t xml:space="preserve">Dodge Durango  </t>
  </si>
  <si>
    <t xml:space="preserve">Dodge Magnum  </t>
  </si>
  <si>
    <t xml:space="preserve">Dodge Neon  </t>
  </si>
  <si>
    <t xml:space="preserve">Dodge Nitro  </t>
  </si>
  <si>
    <t xml:space="preserve">Dodge Ram  </t>
  </si>
  <si>
    <t xml:space="preserve">Dodge SRT4  </t>
  </si>
  <si>
    <t xml:space="preserve">Dodge Stratus  </t>
  </si>
  <si>
    <t xml:space="preserve">Dodge Viper  </t>
  </si>
  <si>
    <t xml:space="preserve">FAW Jinn  </t>
  </si>
  <si>
    <t xml:space="preserve">Fiat Albea  </t>
  </si>
  <si>
    <t xml:space="preserve">Fiat Bravo  </t>
  </si>
  <si>
    <t xml:space="preserve">Fiat Croma  </t>
  </si>
  <si>
    <t xml:space="preserve">Fiat Doblo  </t>
  </si>
  <si>
    <t xml:space="preserve">Fiat Ducato  </t>
  </si>
  <si>
    <t xml:space="preserve">Fiat Marea  </t>
  </si>
  <si>
    <t xml:space="preserve">Fiat Palio  </t>
  </si>
  <si>
    <t xml:space="preserve">Fiat Panda  </t>
  </si>
  <si>
    <t xml:space="preserve">Fiat Grande Punto  </t>
  </si>
  <si>
    <t xml:space="preserve">Fiat Punto  </t>
  </si>
  <si>
    <t xml:space="preserve">Fiat Stilo  </t>
  </si>
  <si>
    <t xml:space="preserve">Fiat Ulysse  </t>
  </si>
  <si>
    <t xml:space="preserve">Ford Cougar  </t>
  </si>
  <si>
    <t xml:space="preserve">Ford Econoline  </t>
  </si>
  <si>
    <t xml:space="preserve">Ford Escort  </t>
  </si>
  <si>
    <t xml:space="preserve">Ford Excursion  </t>
  </si>
  <si>
    <t xml:space="preserve">Ford Expedition  </t>
  </si>
  <si>
    <t xml:space="preserve">Ford Explorer  </t>
  </si>
  <si>
    <t xml:space="preserve">Ford Fiesta  </t>
  </si>
  <si>
    <t xml:space="preserve">Ford Focus  </t>
  </si>
  <si>
    <t xml:space="preserve">Ford Focus C-Max  </t>
  </si>
  <si>
    <t xml:space="preserve">Ford Fusion  </t>
  </si>
  <si>
    <t xml:space="preserve">Ford Galaxy  </t>
  </si>
  <si>
    <t xml:space="preserve">Ford Ka  </t>
  </si>
  <si>
    <t xml:space="preserve">Ford Maverick  </t>
  </si>
  <si>
    <t xml:space="preserve">Ford Mondeo  </t>
  </si>
  <si>
    <t xml:space="preserve">Ford Mustang  </t>
  </si>
  <si>
    <t xml:space="preserve">Ford Ranger  </t>
  </si>
  <si>
    <t xml:space="preserve">Ford S-Max  </t>
  </si>
  <si>
    <t xml:space="preserve">Ford Streetka  </t>
  </si>
  <si>
    <t xml:space="preserve">Ford Taurus  </t>
  </si>
  <si>
    <t xml:space="preserve">Ford Torneo </t>
  </si>
  <si>
    <t xml:space="preserve">Ford Transit  </t>
  </si>
  <si>
    <t xml:space="preserve">Ford Windstar  </t>
  </si>
  <si>
    <t xml:space="preserve">GMC Envoy  </t>
  </si>
  <si>
    <t xml:space="preserve">GMC Savana  </t>
  </si>
  <si>
    <t xml:space="preserve">GMC Sonoma  </t>
  </si>
  <si>
    <t xml:space="preserve">GMC Yukon  </t>
  </si>
  <si>
    <t xml:space="preserve">Great Wall Deer G1  </t>
  </si>
  <si>
    <t xml:space="preserve">Great Wall Deer G2  </t>
  </si>
  <si>
    <t xml:space="preserve">Great Wall Deer G3  </t>
  </si>
  <si>
    <t xml:space="preserve">Great Wall Deer G5  </t>
  </si>
  <si>
    <t xml:space="preserve">Great Wall Hover  </t>
  </si>
  <si>
    <t xml:space="preserve">Great Wall Safe  </t>
  </si>
  <si>
    <t xml:space="preserve">Great Wall Sokol C3  </t>
  </si>
  <si>
    <t xml:space="preserve">Great Wall SUV  </t>
  </si>
  <si>
    <t xml:space="preserve">Honda Accord  </t>
  </si>
  <si>
    <t xml:space="preserve">Honda Civic  </t>
  </si>
  <si>
    <t xml:space="preserve">Honda CR-V  </t>
  </si>
  <si>
    <t xml:space="preserve">Honda Element  </t>
  </si>
  <si>
    <t xml:space="preserve">Honda FR-V  </t>
  </si>
  <si>
    <t xml:space="preserve">Honda HR-V  </t>
  </si>
  <si>
    <t xml:space="preserve">Honda Jazz  </t>
  </si>
  <si>
    <t xml:space="preserve">Honda Legend  </t>
  </si>
  <si>
    <t xml:space="preserve">Honda Orthia  </t>
  </si>
  <si>
    <t xml:space="preserve">Honda Pilot  </t>
  </si>
  <si>
    <t xml:space="preserve">Honda Prelude  </t>
  </si>
  <si>
    <t xml:space="preserve">Honda Ridgeline  </t>
  </si>
  <si>
    <t xml:space="preserve">Honda S2000  </t>
  </si>
  <si>
    <t xml:space="preserve">Honda Shuttle  </t>
  </si>
  <si>
    <t xml:space="preserve">Honda Stream  </t>
  </si>
  <si>
    <t xml:space="preserve">Hummer H2  </t>
  </si>
  <si>
    <t xml:space="preserve">Hummer H3  </t>
  </si>
  <si>
    <t xml:space="preserve">Hyundai Accent  </t>
  </si>
  <si>
    <t xml:space="preserve">Hyundai Atos  </t>
  </si>
  <si>
    <t xml:space="preserve">Hyundai Coupe  </t>
  </si>
  <si>
    <t xml:space="preserve">Hyundai Elantra  </t>
  </si>
  <si>
    <t xml:space="preserve">Hyundai Galloper  </t>
  </si>
  <si>
    <t xml:space="preserve">Hyundai Getz  </t>
  </si>
  <si>
    <t xml:space="preserve">Hyundai Grandeur  </t>
  </si>
  <si>
    <t xml:space="preserve">Hyundai H1  </t>
  </si>
  <si>
    <t xml:space="preserve">Hyundai Lantra  </t>
  </si>
  <si>
    <t xml:space="preserve">Hyundai Matrix  </t>
  </si>
  <si>
    <t xml:space="preserve">Hyundai NF  </t>
  </si>
  <si>
    <t xml:space="preserve">Hyundai Porter  </t>
  </si>
  <si>
    <t xml:space="preserve">Hyundai Santa Fe  </t>
  </si>
  <si>
    <t xml:space="preserve">Hyundai Santamo  </t>
  </si>
  <si>
    <t xml:space="preserve">Hyundai Sonata </t>
  </si>
  <si>
    <t xml:space="preserve">Hyundai Starex  </t>
  </si>
  <si>
    <t xml:space="preserve">Hyundai Terracan  </t>
  </si>
  <si>
    <t xml:space="preserve">Hyundai Tiburon  </t>
  </si>
  <si>
    <t xml:space="preserve">Hyundai Trajet  </t>
  </si>
  <si>
    <t xml:space="preserve">Hyundai Tucson  </t>
  </si>
  <si>
    <t xml:space="preserve">Hyundai Verna  </t>
  </si>
  <si>
    <t xml:space="preserve">Hyundai XG   </t>
  </si>
  <si>
    <t xml:space="preserve">IKCO Samand  </t>
  </si>
  <si>
    <t xml:space="preserve">Infiniti FX35  </t>
  </si>
  <si>
    <t xml:space="preserve">Infiniti FX45  </t>
  </si>
  <si>
    <t xml:space="preserve">Infiniti G35  </t>
  </si>
  <si>
    <t xml:space="preserve">Infiniti M35  </t>
  </si>
  <si>
    <t xml:space="preserve">Infiniti M45  </t>
  </si>
  <si>
    <t xml:space="preserve">Infiniti QX56  </t>
  </si>
  <si>
    <t xml:space="preserve">Isuzu Trooper  </t>
  </si>
  <si>
    <t xml:space="preserve">Jaguar S-Type  </t>
  </si>
  <si>
    <t xml:space="preserve">Jaguar XJ  </t>
  </si>
  <si>
    <t xml:space="preserve">Jaguar XJ8  </t>
  </si>
  <si>
    <t xml:space="preserve">Jaguar XJR  </t>
  </si>
  <si>
    <t xml:space="preserve">Jaguar XK8  </t>
  </si>
  <si>
    <t xml:space="preserve">Jaguar XKR  </t>
  </si>
  <si>
    <t xml:space="preserve">Jaguar X-Type  </t>
  </si>
  <si>
    <t xml:space="preserve">Jeep Cherokee </t>
  </si>
  <si>
    <t xml:space="preserve">Jeep Cherokee Sport  </t>
  </si>
  <si>
    <t xml:space="preserve">Jeep Commander  </t>
  </si>
  <si>
    <t xml:space="preserve">Jeep Compass  </t>
  </si>
  <si>
    <t xml:space="preserve">Jeep Grand Cherokee  </t>
  </si>
  <si>
    <t xml:space="preserve">Jeep Grand Cherokee Laredo  </t>
  </si>
  <si>
    <t xml:space="preserve">Jeep Wrangler  </t>
  </si>
  <si>
    <t xml:space="preserve">Kia Avella   </t>
  </si>
  <si>
    <t xml:space="preserve">Kia Carens  </t>
  </si>
  <si>
    <t xml:space="preserve">Kia Carnival  </t>
  </si>
  <si>
    <t xml:space="preserve">Kia Cerato  </t>
  </si>
  <si>
    <t xml:space="preserve">Kia Clarus  </t>
  </si>
  <si>
    <t xml:space="preserve">Kia Magentis  </t>
  </si>
  <si>
    <t xml:space="preserve">Kia Opirus  </t>
  </si>
  <si>
    <t xml:space="preserve">Kia Picanto  </t>
  </si>
  <si>
    <t xml:space="preserve">Kia Pregio  </t>
  </si>
  <si>
    <t xml:space="preserve">Kia Rio  </t>
  </si>
  <si>
    <t xml:space="preserve">Kia Sephia  </t>
  </si>
  <si>
    <t xml:space="preserve">Kia Shuma  </t>
  </si>
  <si>
    <t xml:space="preserve">Kia Sorento  </t>
  </si>
  <si>
    <t xml:space="preserve">Kia Spectra  </t>
  </si>
  <si>
    <t xml:space="preserve">Kia Sportage  </t>
  </si>
  <si>
    <t xml:space="preserve">Lancia Lybra  </t>
  </si>
  <si>
    <t xml:space="preserve">Lancia Thesis  </t>
  </si>
  <si>
    <t xml:space="preserve">Land Rover Defender  </t>
  </si>
  <si>
    <t xml:space="preserve">Land Rover Discovery  </t>
  </si>
  <si>
    <t xml:space="preserve">Land Rover Freelander  </t>
  </si>
  <si>
    <t xml:space="preserve">Land Rover Range Rover  </t>
  </si>
  <si>
    <t xml:space="preserve">Lexus ES 300  </t>
  </si>
  <si>
    <t xml:space="preserve">Lexus ES 350  </t>
  </si>
  <si>
    <t xml:space="preserve">Lexus GS 300  </t>
  </si>
  <si>
    <t>Lexus GS 430</t>
  </si>
  <si>
    <t xml:space="preserve">Lexus GS 450  </t>
  </si>
  <si>
    <t xml:space="preserve">Lexus GX 470  </t>
  </si>
  <si>
    <t xml:space="preserve">Lexus IS 200  </t>
  </si>
  <si>
    <t xml:space="preserve">Lexus IS 300  </t>
  </si>
  <si>
    <t xml:space="preserve">Lexus LS 400  </t>
  </si>
  <si>
    <t xml:space="preserve">Lexus LS 430  </t>
  </si>
  <si>
    <t xml:space="preserve">Lexus LS 460  </t>
  </si>
  <si>
    <t xml:space="preserve">Lexus LX 470  </t>
  </si>
  <si>
    <t xml:space="preserve">Lexus RX 300  </t>
  </si>
  <si>
    <t xml:space="preserve">Lexus RX 330  </t>
  </si>
  <si>
    <t xml:space="preserve">Lexus RX 350  </t>
  </si>
  <si>
    <t xml:space="preserve">Lexus RX 400h  </t>
  </si>
  <si>
    <t xml:space="preserve">Lexus SC 430  </t>
  </si>
  <si>
    <t xml:space="preserve">Lincoln Aviator  </t>
  </si>
  <si>
    <t xml:space="preserve">Lincoln LS  </t>
  </si>
  <si>
    <t xml:space="preserve">Lincoln Mark LT  </t>
  </si>
  <si>
    <t xml:space="preserve">Lincoln Navigator  </t>
  </si>
  <si>
    <t xml:space="preserve">Mazda 3  </t>
  </si>
  <si>
    <t xml:space="preserve">Mazda 5  </t>
  </si>
  <si>
    <t xml:space="preserve">Mazda 6  </t>
  </si>
  <si>
    <t>Mazda 323</t>
  </si>
  <si>
    <t>Mazda 626</t>
  </si>
  <si>
    <t xml:space="preserve">Mazda B-2500  </t>
  </si>
  <si>
    <t xml:space="preserve">Mazda BT-50  </t>
  </si>
  <si>
    <t xml:space="preserve">Mazda CX-7  </t>
  </si>
  <si>
    <t xml:space="preserve">Mazda MPV  </t>
  </si>
  <si>
    <t xml:space="preserve">Mazda Premacy  </t>
  </si>
  <si>
    <t xml:space="preserve">Mazda RX-8  </t>
  </si>
  <si>
    <t xml:space="preserve">Mazda Tribute  </t>
  </si>
  <si>
    <t xml:space="preserve">Mazda Xedos-6  </t>
  </si>
  <si>
    <t xml:space="preserve">Mazda Xedos-9  </t>
  </si>
  <si>
    <t xml:space="preserve">Mercedes-Benz A-Klasse  </t>
  </si>
  <si>
    <t xml:space="preserve">Mercedes-Benz B-Klasse  </t>
  </si>
  <si>
    <t xml:space="preserve">Mercedes-Benz C-Klasse  </t>
  </si>
  <si>
    <t xml:space="preserve">Mercedes-Benz CLK-Klasse  </t>
  </si>
  <si>
    <t xml:space="preserve">Mercedes-Benz CL-Klasse  </t>
  </si>
  <si>
    <t xml:space="preserve">Mercedes-Benz CLS-Klasse  </t>
  </si>
  <si>
    <t xml:space="preserve">Mercedes-Benz E-Klasse  </t>
  </si>
  <si>
    <t xml:space="preserve">Mercedes-Benz G-Klasse  </t>
  </si>
  <si>
    <t xml:space="preserve">Mercedes-Benz GL-Klasse  </t>
  </si>
  <si>
    <t xml:space="preserve">Mercedes-Benz M-Klasse  </t>
  </si>
  <si>
    <t xml:space="preserve">Mercedes-Benz R-Klasse  </t>
  </si>
  <si>
    <t xml:space="preserve">Mercedes-Benz S-Klasse  </t>
  </si>
  <si>
    <t xml:space="preserve">Mercedes-Benz SLK-Klasse  </t>
  </si>
  <si>
    <t xml:space="preserve">Mercedes-Benz SL-Klasse  </t>
  </si>
  <si>
    <t xml:space="preserve">Mercedes-Benz SLR  </t>
  </si>
  <si>
    <t xml:space="preserve">Mercedes-Benz Viano  </t>
  </si>
  <si>
    <t xml:space="preserve">Mercedes-Benz Vito  </t>
  </si>
  <si>
    <t xml:space="preserve">MG ZT  </t>
  </si>
  <si>
    <t xml:space="preserve">Mini Cooper  </t>
  </si>
  <si>
    <t xml:space="preserve">Mini One  </t>
  </si>
  <si>
    <t xml:space="preserve">Mitsubishi Carisma  </t>
  </si>
  <si>
    <t xml:space="preserve">Mitsubishi Colt  </t>
  </si>
  <si>
    <t xml:space="preserve">Audi Q5  </t>
  </si>
  <si>
    <t xml:space="preserve">Audi S5  </t>
  </si>
  <si>
    <t xml:space="preserve">Ford Kuga  </t>
  </si>
  <si>
    <t xml:space="preserve">Nissan Tiida  </t>
  </si>
  <si>
    <t xml:space="preserve">Peugeot 207CC  </t>
  </si>
  <si>
    <t xml:space="preserve">Toyota Harrier  </t>
  </si>
  <si>
    <t xml:space="preserve">Q5  </t>
  </si>
  <si>
    <t>S5</t>
  </si>
  <si>
    <t xml:space="preserve">Kuga  </t>
  </si>
  <si>
    <t xml:space="preserve">Tiida  </t>
  </si>
  <si>
    <t xml:space="preserve">207CC  </t>
  </si>
  <si>
    <t xml:space="preserve">Harrier  </t>
  </si>
  <si>
    <t xml:space="preserve">Mitsubishi Eclipse  </t>
  </si>
  <si>
    <t xml:space="preserve">Mitsubishi Galant  </t>
  </si>
  <si>
    <t xml:space="preserve">Mitsubishi Grandis  </t>
  </si>
  <si>
    <t xml:space="preserve">Mitsubishi L200  </t>
  </si>
  <si>
    <t xml:space="preserve">Mitsubishi L300  </t>
  </si>
  <si>
    <t xml:space="preserve">Mitsubishi L400  </t>
  </si>
  <si>
    <t xml:space="preserve">Mitsubishi Lancer  </t>
  </si>
  <si>
    <t xml:space="preserve">Mitsubishi Montero  </t>
  </si>
  <si>
    <t xml:space="preserve">Mitsubishi Montero Sport  </t>
  </si>
  <si>
    <t xml:space="preserve">Mitsubishi Outlander  </t>
  </si>
  <si>
    <t xml:space="preserve">Mitsubishi Pajero  </t>
  </si>
  <si>
    <t xml:space="preserve">Mitsubishi Pajero Pinin  </t>
  </si>
  <si>
    <t xml:space="preserve">Mitsubishi Pajero Sport  </t>
  </si>
  <si>
    <t xml:space="preserve">Mitsubishi Space Gear  </t>
  </si>
  <si>
    <t xml:space="preserve">Mitsubishi Space Runner  </t>
  </si>
  <si>
    <t xml:space="preserve">Mitsubishi Space Star  </t>
  </si>
  <si>
    <t xml:space="preserve">Mitsubishi Space Wagon  </t>
  </si>
  <si>
    <t xml:space="preserve">Nissan 350 Z  </t>
  </si>
  <si>
    <t xml:space="preserve">Nissan Almera  </t>
  </si>
  <si>
    <t xml:space="preserve">Nissan Almera Classic  </t>
  </si>
  <si>
    <t xml:space="preserve">Nissan Armada  </t>
  </si>
  <si>
    <t xml:space="preserve">Nissan Maxima  </t>
  </si>
  <si>
    <t xml:space="preserve">Nissan Micra  </t>
  </si>
  <si>
    <t xml:space="preserve">Nissan Murano  </t>
  </si>
  <si>
    <t xml:space="preserve">Nissan Navara  </t>
  </si>
  <si>
    <t xml:space="preserve">Nissan Note  </t>
  </si>
  <si>
    <t xml:space="preserve">Nissan Pathfinder  </t>
  </si>
  <si>
    <t xml:space="preserve">Nissan Patrol  </t>
  </si>
  <si>
    <t xml:space="preserve">Nissan Primera  </t>
  </si>
  <si>
    <t xml:space="preserve">Nissan Qashqai  </t>
  </si>
  <si>
    <t xml:space="preserve">Nissan Quest  </t>
  </si>
  <si>
    <t xml:space="preserve">Nissan Teana  </t>
  </si>
  <si>
    <t xml:space="preserve">Nissan Terrano  </t>
  </si>
  <si>
    <t xml:space="preserve">Nissan Titan  </t>
  </si>
  <si>
    <t xml:space="preserve">Nissan X-Trail  </t>
  </si>
  <si>
    <t xml:space="preserve">Opel Astra  </t>
  </si>
  <si>
    <t xml:space="preserve">Opel Corsa  </t>
  </si>
  <si>
    <t xml:space="preserve">Opel Frontera  </t>
  </si>
  <si>
    <t xml:space="preserve">Opel Meriva  </t>
  </si>
  <si>
    <t xml:space="preserve">Opel Omega  </t>
  </si>
  <si>
    <t xml:space="preserve">Opel Signum   </t>
  </si>
  <si>
    <t xml:space="preserve">Opel Tigra  </t>
  </si>
  <si>
    <t xml:space="preserve">Opel Vectra  </t>
  </si>
  <si>
    <t xml:space="preserve">Opel Zafira  </t>
  </si>
  <si>
    <t xml:space="preserve">Peugeot 107  </t>
  </si>
  <si>
    <t xml:space="preserve">Peugeot 206  </t>
  </si>
  <si>
    <t xml:space="preserve">Peugeot 206CC  </t>
  </si>
  <si>
    <t xml:space="preserve">Peugeot 207  </t>
  </si>
  <si>
    <t xml:space="preserve">Peugeot 306  </t>
  </si>
  <si>
    <t xml:space="preserve">Peugeot 307  </t>
  </si>
  <si>
    <t xml:space="preserve">Peugeot 307CC  </t>
  </si>
  <si>
    <t>Peugeot 406</t>
  </si>
  <si>
    <t>Peugeot 407</t>
  </si>
  <si>
    <t>Peugeot 607</t>
  </si>
  <si>
    <t>Peugeot 806</t>
  </si>
  <si>
    <t>Peugeot 807</t>
  </si>
  <si>
    <t>Peugeot 1007</t>
  </si>
  <si>
    <t xml:space="preserve">Peugeot Boxer  </t>
  </si>
  <si>
    <t xml:space="preserve">Peugeot Partner  </t>
  </si>
  <si>
    <t xml:space="preserve">Pontiac Vibe  </t>
  </si>
  <si>
    <t xml:space="preserve">Porsche Boxter  </t>
  </si>
  <si>
    <t xml:space="preserve">Porsche Carrera  </t>
  </si>
  <si>
    <t xml:space="preserve">Porsche Cayenne  </t>
  </si>
  <si>
    <t xml:space="preserve">Porsche Cayman  </t>
  </si>
  <si>
    <t>Renault 19</t>
  </si>
  <si>
    <t xml:space="preserve">Renault Avantime  </t>
  </si>
  <si>
    <t xml:space="preserve">Renault Clio  </t>
  </si>
  <si>
    <t xml:space="preserve">Renault Espace  </t>
  </si>
  <si>
    <t xml:space="preserve">Renault Grand Scenic  </t>
  </si>
  <si>
    <t xml:space="preserve">Renault Kangoo  </t>
  </si>
  <si>
    <t xml:space="preserve">Renault Laguna  </t>
  </si>
  <si>
    <t xml:space="preserve">Renault Logan  </t>
  </si>
  <si>
    <t xml:space="preserve">Renault Megane  </t>
  </si>
  <si>
    <t xml:space="preserve">Renault Megane Scenic  </t>
  </si>
  <si>
    <t xml:space="preserve">Renault Modus  </t>
  </si>
  <si>
    <t xml:space="preserve">Renault Safrane  </t>
  </si>
  <si>
    <t xml:space="preserve">Renault Scenic  </t>
  </si>
  <si>
    <t xml:space="preserve">Renault Symbol  </t>
  </si>
  <si>
    <t xml:space="preserve">Renault Trafic  </t>
  </si>
  <si>
    <t xml:space="preserve">Renault Twingo  </t>
  </si>
  <si>
    <t xml:space="preserve">Renault Vel Satis  </t>
  </si>
  <si>
    <t xml:space="preserve">Rolls-Royse Phantom  </t>
  </si>
  <si>
    <t>Rover 25</t>
  </si>
  <si>
    <t>Rover 45</t>
  </si>
  <si>
    <t>Rover 75</t>
  </si>
  <si>
    <t>Rover 200</t>
  </si>
  <si>
    <t>Rover 400</t>
  </si>
  <si>
    <t xml:space="preserve">Rover Streetwise  </t>
  </si>
  <si>
    <t xml:space="preserve">SAAB  9-3  </t>
  </si>
  <si>
    <t xml:space="preserve">SAAB  9-5  </t>
  </si>
  <si>
    <t xml:space="preserve">SAAB  9-7X  </t>
  </si>
  <si>
    <t xml:space="preserve">Scion tC  </t>
  </si>
  <si>
    <t xml:space="preserve">Seat Alhambra  </t>
  </si>
  <si>
    <t xml:space="preserve">Seat Arosa  </t>
  </si>
  <si>
    <t xml:space="preserve">Seat Cordoba  </t>
  </si>
  <si>
    <t xml:space="preserve">Seat Ibiza  </t>
  </si>
  <si>
    <t xml:space="preserve">Seat Leon  </t>
  </si>
  <si>
    <t xml:space="preserve">Seat Toledo  </t>
  </si>
  <si>
    <t xml:space="preserve">Skoda Fabia  </t>
  </si>
  <si>
    <t xml:space="preserve">Skoda Felicia  </t>
  </si>
  <si>
    <t xml:space="preserve">Skoda Octavia  </t>
  </si>
  <si>
    <t xml:space="preserve">Skoda Roomster  </t>
  </si>
  <si>
    <t xml:space="preserve">Skoda Superb  </t>
  </si>
  <si>
    <t xml:space="preserve">Smart City  </t>
  </si>
  <si>
    <t xml:space="preserve">Smart Fortwo  </t>
  </si>
  <si>
    <t xml:space="preserve">Smart Roadster  </t>
  </si>
  <si>
    <t xml:space="preserve">Ssang Yong Istana  </t>
  </si>
  <si>
    <t xml:space="preserve">Ssang Yong Korando  </t>
  </si>
  <si>
    <t xml:space="preserve">Ssang Yong Kyron  </t>
  </si>
  <si>
    <t xml:space="preserve">Ssang Yong Musso  </t>
  </si>
  <si>
    <t xml:space="preserve">Ssang Yong Rexton  </t>
  </si>
  <si>
    <t xml:space="preserve">Ssang Yong Rodius  </t>
  </si>
  <si>
    <t xml:space="preserve">Subaru Forester  </t>
  </si>
  <si>
    <t xml:space="preserve">Subaru Impreza  </t>
  </si>
  <si>
    <t xml:space="preserve">Subaru Justy  </t>
  </si>
  <si>
    <t xml:space="preserve">Subaru Legacy  </t>
  </si>
  <si>
    <t xml:space="preserve">Subaru Outback  </t>
  </si>
  <si>
    <t xml:space="preserve">Subaru Tribeca  </t>
  </si>
  <si>
    <t xml:space="preserve">Suzuki Baleno  </t>
  </si>
  <si>
    <t xml:space="preserve">Suzuki Grand Vitara  </t>
  </si>
  <si>
    <t xml:space="preserve">Suzuki Ignis  </t>
  </si>
  <si>
    <t>Suzuki Jimny</t>
  </si>
  <si>
    <t xml:space="preserve">Suzuki Liana  </t>
  </si>
  <si>
    <t xml:space="preserve">Suzuki Swift  </t>
  </si>
  <si>
    <t xml:space="preserve">Suzuki SX-4  </t>
  </si>
  <si>
    <t xml:space="preserve">Suzuki Wagon R+  </t>
  </si>
  <si>
    <t xml:space="preserve">Suzuki XL-7  </t>
  </si>
  <si>
    <t xml:space="preserve">Tianma Century  </t>
  </si>
  <si>
    <t xml:space="preserve">Tianye Admiral  </t>
  </si>
  <si>
    <t xml:space="preserve">Toyota 4-Runner  </t>
  </si>
  <si>
    <t xml:space="preserve">Toyota Auris  </t>
  </si>
  <si>
    <t xml:space="preserve">Toyota Avalon  </t>
  </si>
  <si>
    <t xml:space="preserve">Toyota Avensis  </t>
  </si>
  <si>
    <t xml:space="preserve">Toyota Caldina  </t>
  </si>
  <si>
    <t xml:space="preserve">Toyota Camry V  </t>
  </si>
  <si>
    <t xml:space="preserve">Toyota Camry VI  </t>
  </si>
  <si>
    <t xml:space="preserve">Toyota Carina  </t>
  </si>
  <si>
    <t xml:space="preserve">Toyota Celica  </t>
  </si>
  <si>
    <t xml:space="preserve">Toyota Corolla  </t>
  </si>
  <si>
    <t xml:space="preserve">Toyota Corolla Verso  </t>
  </si>
  <si>
    <t xml:space="preserve">Toyota FJ Cruiser  </t>
  </si>
  <si>
    <t xml:space="preserve">Toyota Fortuner  </t>
  </si>
  <si>
    <t xml:space="preserve">Toyota Highlander  </t>
  </si>
  <si>
    <t xml:space="preserve">Toyota Land Cruiser 100  </t>
  </si>
  <si>
    <t xml:space="preserve">Toyota Land Cruiser Prado  </t>
  </si>
  <si>
    <t xml:space="preserve">Toyota Picnic  </t>
  </si>
  <si>
    <t xml:space="preserve">Toyota Previa  </t>
  </si>
  <si>
    <t xml:space="preserve">Toyota Prius  </t>
  </si>
  <si>
    <t xml:space="preserve">Toyota RAV 4  </t>
  </si>
  <si>
    <t xml:space="preserve">Toyota Sequoia  </t>
  </si>
  <si>
    <t xml:space="preserve">Toyota Sienna  </t>
  </si>
  <si>
    <t xml:space="preserve">Toyota Solara  </t>
  </si>
  <si>
    <t xml:space="preserve">Toyota Tundra  </t>
  </si>
  <si>
    <t xml:space="preserve">Toyota Yaris  </t>
  </si>
  <si>
    <t xml:space="preserve">Volvo C30  </t>
  </si>
  <si>
    <t xml:space="preserve">Volvo C70  </t>
  </si>
  <si>
    <t xml:space="preserve">Volvo S40  </t>
  </si>
  <si>
    <t xml:space="preserve">Volvo S60  </t>
  </si>
  <si>
    <t xml:space="preserve">Volvo S70  </t>
  </si>
  <si>
    <t xml:space="preserve">Volvo S80  </t>
  </si>
  <si>
    <t xml:space="preserve">Volvo S90  </t>
  </si>
  <si>
    <t xml:space="preserve">Volvo V40  </t>
  </si>
  <si>
    <t xml:space="preserve">Volvo V50  </t>
  </si>
  <si>
    <t xml:space="preserve">Volvo V70  </t>
  </si>
  <si>
    <t xml:space="preserve">Volvo V90  </t>
  </si>
  <si>
    <t xml:space="preserve">Volvo XC70  </t>
  </si>
  <si>
    <t xml:space="preserve">Volvo XC90  </t>
  </si>
  <si>
    <t xml:space="preserve">VW Bora  </t>
  </si>
  <si>
    <t xml:space="preserve">VW Caddy  </t>
  </si>
  <si>
    <t xml:space="preserve">VW Caravelle  </t>
  </si>
  <si>
    <t xml:space="preserve">VW Eos  </t>
  </si>
  <si>
    <t xml:space="preserve">VW Golf  </t>
  </si>
  <si>
    <t xml:space="preserve">VW Jetta  </t>
  </si>
  <si>
    <t xml:space="preserve">VW Lupo  </t>
  </si>
  <si>
    <t xml:space="preserve">VW Multivan  </t>
  </si>
  <si>
    <t xml:space="preserve">VW New Beetle  </t>
  </si>
  <si>
    <t xml:space="preserve">VW Passat  </t>
  </si>
  <si>
    <t xml:space="preserve">VW Phaeton  </t>
  </si>
  <si>
    <t xml:space="preserve">VW Pointer  </t>
  </si>
  <si>
    <t xml:space="preserve">VW Polo  </t>
  </si>
  <si>
    <t xml:space="preserve">VW Sharan  </t>
  </si>
  <si>
    <t xml:space="preserve">VW Touareg  </t>
  </si>
  <si>
    <t xml:space="preserve">VW Touran  </t>
  </si>
  <si>
    <t xml:space="preserve">VW Transporter  </t>
  </si>
  <si>
    <t>о</t>
  </si>
  <si>
    <t>Марка №</t>
  </si>
  <si>
    <t>Модель №</t>
  </si>
  <si>
    <t>Модель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</si>
  <si>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</si>
  <si>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</si>
  <si>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</si>
  <si>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</si>
  <si>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</si>
  <si>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</si>
  <si>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</si>
  <si>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</si>
  <si>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</si>
  <si>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</si>
  <si>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</si>
  <si>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</si>
  <si>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</si>
  <si>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</si>
  <si>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</si>
  <si>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</si>
  <si>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</si>
  <si>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</si>
  <si>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</si>
  <si>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</si>
  <si>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</si>
  <si>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</si>
  <si>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</si>
  <si>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</si>
  <si>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</si>
  <si>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</si>
  <si>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</si>
  <si>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</si>
  <si>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</si>
  <si>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</si>
  <si>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</si>
  <si>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</si>
  <si>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</si>
  <si>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</si>
  <si>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Марка</t>
  </si>
  <si>
    <t>Acura</t>
  </si>
  <si>
    <t xml:space="preserve">MDX  </t>
  </si>
  <si>
    <t xml:space="preserve">RL  </t>
  </si>
  <si>
    <t xml:space="preserve">  </t>
  </si>
  <si>
    <t>Alfa Romeo</t>
  </si>
  <si>
    <t xml:space="preserve">146  </t>
  </si>
  <si>
    <t xml:space="preserve">Spider  </t>
  </si>
  <si>
    <t>Audi</t>
  </si>
  <si>
    <t xml:space="preserve">A2  </t>
  </si>
  <si>
    <t xml:space="preserve">A3  </t>
  </si>
  <si>
    <t xml:space="preserve">A4  </t>
  </si>
  <si>
    <t xml:space="preserve">A6  </t>
  </si>
  <si>
    <t xml:space="preserve">A8  </t>
  </si>
  <si>
    <t xml:space="preserve">Allroad  </t>
  </si>
  <si>
    <t xml:space="preserve">Cabriolet  </t>
  </si>
  <si>
    <t xml:space="preserve">Q7  </t>
  </si>
  <si>
    <t xml:space="preserve">RS4  </t>
  </si>
  <si>
    <t xml:space="preserve">RS6  </t>
  </si>
  <si>
    <t xml:space="preserve">S3  </t>
  </si>
  <si>
    <t xml:space="preserve">S4  </t>
  </si>
  <si>
    <t>S6</t>
  </si>
  <si>
    <t xml:space="preserve">TT  </t>
  </si>
  <si>
    <t>BMW</t>
  </si>
  <si>
    <t xml:space="preserve">1-series  </t>
  </si>
  <si>
    <t xml:space="preserve">3-series  </t>
  </si>
  <si>
    <t xml:space="preserve">5-series  </t>
  </si>
  <si>
    <t xml:space="preserve">6-series  </t>
  </si>
  <si>
    <t xml:space="preserve">7-series  </t>
  </si>
  <si>
    <t xml:space="preserve">8-series  </t>
  </si>
  <si>
    <t xml:space="preserve">M3  </t>
  </si>
  <si>
    <t xml:space="preserve">M5  </t>
  </si>
  <si>
    <t xml:space="preserve">M6  </t>
  </si>
  <si>
    <t xml:space="preserve">X3  </t>
  </si>
  <si>
    <t xml:space="preserve">X5  </t>
  </si>
  <si>
    <t xml:space="preserve">Z3  </t>
  </si>
  <si>
    <t xml:space="preserve">Z4  </t>
  </si>
  <si>
    <t>BYD</t>
  </si>
  <si>
    <t xml:space="preserve">Flyer  </t>
  </si>
  <si>
    <t>Cadillac</t>
  </si>
  <si>
    <t xml:space="preserve">BLS  </t>
  </si>
  <si>
    <t xml:space="preserve">CTS  </t>
  </si>
  <si>
    <t xml:space="preserve">DeVille Concours  </t>
  </si>
  <si>
    <t xml:space="preserve">Escalade  </t>
  </si>
  <si>
    <t xml:space="preserve">Seville  </t>
  </si>
  <si>
    <t xml:space="preserve">SRX  </t>
  </si>
  <si>
    <t xml:space="preserve">STS  </t>
  </si>
  <si>
    <t>Chery</t>
  </si>
  <si>
    <t xml:space="preserve">A15  </t>
  </si>
  <si>
    <t xml:space="preserve">A21  </t>
  </si>
  <si>
    <t xml:space="preserve">S11 (QQ)  </t>
  </si>
  <si>
    <t xml:space="preserve">SQR 7200  </t>
  </si>
  <si>
    <t xml:space="preserve">T11 (Tiggo)  </t>
  </si>
  <si>
    <t>Chevrolet</t>
  </si>
  <si>
    <t xml:space="preserve">Alero  </t>
  </si>
  <si>
    <t xml:space="preserve">Astro Van  </t>
  </si>
  <si>
    <t xml:space="preserve">Avalanche  </t>
  </si>
  <si>
    <t xml:space="preserve">Aveo  </t>
  </si>
  <si>
    <t xml:space="preserve">Blazer  </t>
  </si>
  <si>
    <t xml:space="preserve">Camaro  </t>
  </si>
  <si>
    <t xml:space="preserve">Captiva  </t>
  </si>
  <si>
    <t xml:space="preserve">Cavalier  </t>
  </si>
  <si>
    <t xml:space="preserve">Corvette  </t>
  </si>
  <si>
    <t xml:space="preserve">Epica  </t>
  </si>
  <si>
    <t xml:space="preserve">Evanda  </t>
  </si>
  <si>
    <t xml:space="preserve">Lacetti  </t>
  </si>
  <si>
    <t xml:space="preserve">Lanos  </t>
  </si>
  <si>
    <t xml:space="preserve">Lumina  </t>
  </si>
  <si>
    <t xml:space="preserve">Niva  </t>
  </si>
  <si>
    <t xml:space="preserve">Rezzo  </t>
  </si>
  <si>
    <t xml:space="preserve">Silverado  </t>
  </si>
  <si>
    <t xml:space="preserve">Spark  </t>
  </si>
  <si>
    <t xml:space="preserve">SSR  </t>
  </si>
  <si>
    <t xml:space="preserve">Starcraft  </t>
  </si>
  <si>
    <t xml:space="preserve">Suburban  </t>
  </si>
  <si>
    <t xml:space="preserve">Tahoe  </t>
  </si>
  <si>
    <t xml:space="preserve">Tracker  </t>
  </si>
  <si>
    <t xml:space="preserve">TrailBlazer  </t>
  </si>
  <si>
    <t xml:space="preserve">Trans Sport  </t>
  </si>
  <si>
    <t xml:space="preserve">Viva  </t>
  </si>
  <si>
    <t>Chrysler</t>
  </si>
  <si>
    <t xml:space="preserve">300С  </t>
  </si>
  <si>
    <t xml:space="preserve">Cirrus  </t>
  </si>
  <si>
    <t xml:space="preserve">Concorde  </t>
  </si>
  <si>
    <t xml:space="preserve">Crossfire  </t>
  </si>
  <si>
    <t xml:space="preserve">Grand Voyager  </t>
  </si>
  <si>
    <t xml:space="preserve">LHS  </t>
  </si>
  <si>
    <t xml:space="preserve">Neon  </t>
  </si>
  <si>
    <t xml:space="preserve">Pacifica  </t>
  </si>
  <si>
    <t xml:space="preserve">PT Gruiser  </t>
  </si>
  <si>
    <t xml:space="preserve">Sebring  </t>
  </si>
  <si>
    <t xml:space="preserve">Stratus  </t>
  </si>
  <si>
    <t xml:space="preserve">Town&amp;Country  </t>
  </si>
  <si>
    <t xml:space="preserve">Voyager  </t>
  </si>
  <si>
    <t>Citroen</t>
  </si>
  <si>
    <t xml:space="preserve">Berlingo  </t>
  </si>
  <si>
    <t xml:space="preserve">C2  </t>
  </si>
  <si>
    <t xml:space="preserve">C3  </t>
  </si>
  <si>
    <t xml:space="preserve">C4  </t>
  </si>
  <si>
    <t xml:space="preserve">C5  </t>
  </si>
  <si>
    <t xml:space="preserve">C6  </t>
  </si>
  <si>
    <t xml:space="preserve">C8  </t>
  </si>
  <si>
    <t xml:space="preserve">Saxo  </t>
  </si>
  <si>
    <t xml:space="preserve">Xantia  </t>
  </si>
  <si>
    <t xml:space="preserve">Xsara  </t>
  </si>
  <si>
    <t xml:space="preserve">Xsara Picasso  </t>
  </si>
  <si>
    <t>Daewoo</t>
  </si>
  <si>
    <t xml:space="preserve">Assol  </t>
  </si>
  <si>
    <t xml:space="preserve">Espero  </t>
  </si>
  <si>
    <t xml:space="preserve">Leganza  </t>
  </si>
  <si>
    <t xml:space="preserve">Magnus  </t>
  </si>
  <si>
    <t xml:space="preserve">Matiz  </t>
  </si>
  <si>
    <t xml:space="preserve">Matiz II  </t>
  </si>
  <si>
    <t xml:space="preserve">Nexia  </t>
  </si>
  <si>
    <t xml:space="preserve">Nubira  </t>
  </si>
  <si>
    <t xml:space="preserve">Tico  </t>
  </si>
  <si>
    <t>Derways</t>
  </si>
  <si>
    <t xml:space="preserve">Aurora  </t>
  </si>
  <si>
    <t xml:space="preserve">DADI Shuttle  </t>
  </si>
  <si>
    <t>Dodge</t>
  </si>
  <si>
    <t xml:space="preserve">Caliber  </t>
  </si>
  <si>
    <t xml:space="preserve">Caravan  </t>
  </si>
  <si>
    <t xml:space="preserve">Charger  </t>
  </si>
  <si>
    <t xml:space="preserve">Dakota  </t>
  </si>
  <si>
    <t xml:space="preserve">Grand Caravan  </t>
  </si>
  <si>
    <t xml:space="preserve">Durango  </t>
  </si>
  <si>
    <t xml:space="preserve">Magnum  </t>
  </si>
  <si>
    <t xml:space="preserve">Nitro  </t>
  </si>
  <si>
    <t xml:space="preserve">Ram  </t>
  </si>
  <si>
    <t xml:space="preserve">SRT4  </t>
  </si>
  <si>
    <t xml:space="preserve">Viper  </t>
  </si>
  <si>
    <t>FAW</t>
  </si>
  <si>
    <t xml:space="preserve">Jinn  </t>
  </si>
  <si>
    <t>Fiat</t>
  </si>
  <si>
    <t xml:space="preserve">Albea  </t>
  </si>
  <si>
    <t xml:space="preserve">Bravo  </t>
  </si>
  <si>
    <t xml:space="preserve">Croma  </t>
  </si>
  <si>
    <t xml:space="preserve">Doblo  </t>
  </si>
  <si>
    <t xml:space="preserve">Ducato  </t>
  </si>
  <si>
    <t xml:space="preserve">Marea  </t>
  </si>
  <si>
    <t xml:space="preserve">Palio  </t>
  </si>
  <si>
    <t xml:space="preserve">Panda  </t>
  </si>
  <si>
    <t xml:space="preserve">Grande Punto  </t>
  </si>
  <si>
    <t xml:space="preserve">Punto  </t>
  </si>
  <si>
    <t xml:space="preserve">Stilo  </t>
  </si>
  <si>
    <t xml:space="preserve">Ulysse  </t>
  </si>
  <si>
    <t>Ford</t>
  </si>
  <si>
    <t xml:space="preserve">Cougar  </t>
  </si>
  <si>
    <t xml:space="preserve">Econoline  </t>
  </si>
  <si>
    <t xml:space="preserve">Escort  </t>
  </si>
  <si>
    <t xml:space="preserve">Excursion  </t>
  </si>
  <si>
    <t xml:space="preserve">Expedition  </t>
  </si>
  <si>
    <t xml:space="preserve">Explorer  </t>
  </si>
  <si>
    <t xml:space="preserve">Fiesta  </t>
  </si>
  <si>
    <t xml:space="preserve">Focus  </t>
  </si>
  <si>
    <t xml:space="preserve">Focus C-Max  </t>
  </si>
  <si>
    <t xml:space="preserve">Fusion  </t>
  </si>
  <si>
    <t xml:space="preserve">Galaxy  </t>
  </si>
  <si>
    <t xml:space="preserve">Ka  </t>
  </si>
  <si>
    <t xml:space="preserve">Maverick  </t>
  </si>
  <si>
    <t xml:space="preserve">Mondeo  </t>
  </si>
  <si>
    <t xml:space="preserve">Mustang  </t>
  </si>
  <si>
    <t xml:space="preserve">Ranger  </t>
  </si>
  <si>
    <t xml:space="preserve">S-Max  </t>
  </si>
  <si>
    <t xml:space="preserve">Streetka  </t>
  </si>
  <si>
    <t xml:space="preserve">Taurus  </t>
  </si>
  <si>
    <t xml:space="preserve">Torneo </t>
  </si>
  <si>
    <t xml:space="preserve">Transit  </t>
  </si>
  <si>
    <t xml:space="preserve">Windstar  </t>
  </si>
  <si>
    <t>GMC</t>
  </si>
  <si>
    <t xml:space="preserve">Envoy  </t>
  </si>
  <si>
    <t xml:space="preserve">Savana  </t>
  </si>
  <si>
    <t xml:space="preserve">Sonoma  </t>
  </si>
  <si>
    <t xml:space="preserve">Yukon  </t>
  </si>
  <si>
    <t>Great Wall</t>
  </si>
  <si>
    <t xml:space="preserve">Deer G1  </t>
  </si>
  <si>
    <t xml:space="preserve">Deer G2  </t>
  </si>
  <si>
    <t xml:space="preserve">Deer G3  </t>
  </si>
  <si>
    <t xml:space="preserve">Deer G5  </t>
  </si>
  <si>
    <t xml:space="preserve">Hover  </t>
  </si>
  <si>
    <t xml:space="preserve">Safe  </t>
  </si>
  <si>
    <t xml:space="preserve">Sokol C3  </t>
  </si>
  <si>
    <t xml:space="preserve">SUV  </t>
  </si>
  <si>
    <t>Honda</t>
  </si>
  <si>
    <t xml:space="preserve">Accord  </t>
  </si>
  <si>
    <t xml:space="preserve">Civic  </t>
  </si>
  <si>
    <t xml:space="preserve">CR-V  </t>
  </si>
  <si>
    <t xml:space="preserve">Element  </t>
  </si>
  <si>
    <t xml:space="preserve">FR-V  </t>
  </si>
  <si>
    <t xml:space="preserve">HR-V  </t>
  </si>
  <si>
    <t xml:space="preserve">Jazz  </t>
  </si>
  <si>
    <t xml:space="preserve">Legend  </t>
  </si>
  <si>
    <t xml:space="preserve">Orthia  </t>
  </si>
  <si>
    <t xml:space="preserve">Pilot  </t>
  </si>
  <si>
    <t xml:space="preserve">Prelude  </t>
  </si>
  <si>
    <t xml:space="preserve">Ridgeline  </t>
  </si>
  <si>
    <t xml:space="preserve">S2000  </t>
  </si>
  <si>
    <t xml:space="preserve">Shuttle  </t>
  </si>
  <si>
    <t xml:space="preserve">Stream  </t>
  </si>
  <si>
    <t>Hummer</t>
  </si>
  <si>
    <t xml:space="preserve">H2  </t>
  </si>
  <si>
    <t xml:space="preserve">H3  </t>
  </si>
  <si>
    <t>Hyundai</t>
  </si>
  <si>
    <t xml:space="preserve">Accent  </t>
  </si>
  <si>
    <t xml:space="preserve">Atos  </t>
  </si>
  <si>
    <t xml:space="preserve">Coupe  </t>
  </si>
  <si>
    <t xml:space="preserve">Elantra  </t>
  </si>
  <si>
    <t xml:space="preserve">Galloper  </t>
  </si>
  <si>
    <t xml:space="preserve">Getz  </t>
  </si>
  <si>
    <t xml:space="preserve">Grandeur  </t>
  </si>
  <si>
    <t xml:space="preserve">H1  </t>
  </si>
  <si>
    <t xml:space="preserve">Lantra  </t>
  </si>
  <si>
    <t xml:space="preserve">Matrix  </t>
  </si>
  <si>
    <t xml:space="preserve">NF  </t>
  </si>
  <si>
    <t xml:space="preserve">Porter  </t>
  </si>
  <si>
    <t xml:space="preserve">Santa Fe  </t>
  </si>
  <si>
    <t xml:space="preserve">Santamo  </t>
  </si>
  <si>
    <t xml:space="preserve">Sonata </t>
  </si>
  <si>
    <t xml:space="preserve">Starex  </t>
  </si>
  <si>
    <t xml:space="preserve">Terracan  </t>
  </si>
  <si>
    <t xml:space="preserve">Tiburon  </t>
  </si>
  <si>
    <t xml:space="preserve">Trajet  </t>
  </si>
  <si>
    <t xml:space="preserve">Tucson  </t>
  </si>
  <si>
    <t xml:space="preserve">Verna  </t>
  </si>
  <si>
    <t xml:space="preserve">XG   </t>
  </si>
  <si>
    <t>IKCO</t>
  </si>
  <si>
    <t xml:space="preserve">Samand  </t>
  </si>
  <si>
    <t>Infiniti</t>
  </si>
  <si>
    <t xml:space="preserve">FX35  </t>
  </si>
  <si>
    <t xml:space="preserve">FX45  </t>
  </si>
  <si>
    <t xml:space="preserve">G35  </t>
  </si>
  <si>
    <t xml:space="preserve">M35  </t>
  </si>
  <si>
    <t xml:space="preserve">M45  </t>
  </si>
  <si>
    <t xml:space="preserve">QX56  </t>
  </si>
  <si>
    <t>Isuzu</t>
  </si>
  <si>
    <t xml:space="preserve">Trooper  </t>
  </si>
  <si>
    <t>Jaguar</t>
  </si>
  <si>
    <t xml:space="preserve">S-Type  </t>
  </si>
  <si>
    <t xml:space="preserve">XJ  </t>
  </si>
  <si>
    <t xml:space="preserve">XJ8  </t>
  </si>
  <si>
    <t xml:space="preserve">XJR  </t>
  </si>
  <si>
    <t xml:space="preserve">XK8  </t>
  </si>
  <si>
    <t xml:space="preserve">XKR  </t>
  </si>
  <si>
    <t xml:space="preserve">X-Type  </t>
  </si>
  <si>
    <t>Jeep</t>
  </si>
  <si>
    <t xml:space="preserve">Cherokee </t>
  </si>
  <si>
    <t xml:space="preserve">Cherokee Sport  </t>
  </si>
  <si>
    <t xml:space="preserve">Commander  </t>
  </si>
  <si>
    <t xml:space="preserve">Compass  </t>
  </si>
  <si>
    <t xml:space="preserve">Grand Cherokee  </t>
  </si>
  <si>
    <t xml:space="preserve">Grand Cherokee Laredo  </t>
  </si>
  <si>
    <t xml:space="preserve">Wrangler  </t>
  </si>
  <si>
    <t>Kia</t>
  </si>
  <si>
    <t xml:space="preserve">Avella   </t>
  </si>
  <si>
    <t xml:space="preserve">Carens  </t>
  </si>
  <si>
    <t xml:space="preserve">Carnival  </t>
  </si>
  <si>
    <t xml:space="preserve">Cerato  </t>
  </si>
  <si>
    <t xml:space="preserve">Clarus  </t>
  </si>
  <si>
    <t xml:space="preserve">Magentis  </t>
  </si>
  <si>
    <t xml:space="preserve">Opirus  </t>
  </si>
  <si>
    <t xml:space="preserve">Picanto  </t>
  </si>
  <si>
    <t xml:space="preserve">Pregio  </t>
  </si>
  <si>
    <t xml:space="preserve">Rio  </t>
  </si>
  <si>
    <t xml:space="preserve">Sephia  </t>
  </si>
  <si>
    <t xml:space="preserve">Shuma  </t>
  </si>
  <si>
    <t xml:space="preserve">Sorento  </t>
  </si>
  <si>
    <t xml:space="preserve">Spectra  </t>
  </si>
  <si>
    <t xml:space="preserve">Sportage  </t>
  </si>
  <si>
    <t>Lancia</t>
  </si>
  <si>
    <t xml:space="preserve">Lybra  </t>
  </si>
  <si>
    <t xml:space="preserve">Thesis  </t>
  </si>
  <si>
    <t>Land Rover</t>
  </si>
  <si>
    <t xml:space="preserve">Defender  </t>
  </si>
  <si>
    <t xml:space="preserve">Discovery  </t>
  </si>
  <si>
    <t xml:space="preserve">Freelander  </t>
  </si>
  <si>
    <t xml:space="preserve">Range Rover  </t>
  </si>
  <si>
    <t>Lexus</t>
  </si>
  <si>
    <t xml:space="preserve">ES 300  </t>
  </si>
  <si>
    <t xml:space="preserve">ES 350  </t>
  </si>
  <si>
    <t xml:space="preserve">GS 300  </t>
  </si>
  <si>
    <t>GS 430</t>
  </si>
  <si>
    <t xml:space="preserve">GS 450  </t>
  </si>
  <si>
    <t xml:space="preserve">GX 470  </t>
  </si>
  <si>
    <t xml:space="preserve">IS 200  </t>
  </si>
  <si>
    <t xml:space="preserve">IS 300  </t>
  </si>
  <si>
    <t xml:space="preserve">LS 400  </t>
  </si>
  <si>
    <t xml:space="preserve">LS 430  </t>
  </si>
  <si>
    <t xml:space="preserve">LS 460  </t>
  </si>
  <si>
    <t xml:space="preserve">LX 470  </t>
  </si>
  <si>
    <t xml:space="preserve">RX 300  </t>
  </si>
  <si>
    <t xml:space="preserve">RX 330  </t>
  </si>
  <si>
    <t xml:space="preserve">RX 350  </t>
  </si>
  <si>
    <t xml:space="preserve">RX 400h  </t>
  </si>
  <si>
    <t xml:space="preserve">SC 430  </t>
  </si>
  <si>
    <t>Lincoln</t>
  </si>
  <si>
    <t xml:space="preserve">Aviator  </t>
  </si>
  <si>
    <t xml:space="preserve">LS  </t>
  </si>
  <si>
    <t xml:space="preserve">Mark LT  </t>
  </si>
  <si>
    <t xml:space="preserve">Navigator  </t>
  </si>
  <si>
    <t>Mazda</t>
  </si>
  <si>
    <t xml:space="preserve">3  </t>
  </si>
  <si>
    <t xml:space="preserve">5  </t>
  </si>
  <si>
    <t xml:space="preserve">6  </t>
  </si>
  <si>
    <t xml:space="preserve">B-2500  </t>
  </si>
  <si>
    <t xml:space="preserve">BT-50  </t>
  </si>
  <si>
    <t xml:space="preserve">CX-7  </t>
  </si>
  <si>
    <t xml:space="preserve">MPV  </t>
  </si>
  <si>
    <t xml:space="preserve">Premacy  </t>
  </si>
  <si>
    <t xml:space="preserve">RX-8  </t>
  </si>
  <si>
    <t xml:space="preserve">Tribute  </t>
  </si>
  <si>
    <t xml:space="preserve">Xedos-6  </t>
  </si>
  <si>
    <t xml:space="preserve">Xedos-9  </t>
  </si>
  <si>
    <t>Mercedes-Benz</t>
  </si>
  <si>
    <t xml:space="preserve">A-Klasse  </t>
  </si>
  <si>
    <t xml:space="preserve">B-Klasse  </t>
  </si>
  <si>
    <t xml:space="preserve">C-Klasse  </t>
  </si>
  <si>
    <t xml:space="preserve">CLK-Klasse  </t>
  </si>
  <si>
    <t xml:space="preserve">CL-Klasse  </t>
  </si>
  <si>
    <t xml:space="preserve">CLS-Klasse  </t>
  </si>
  <si>
    <t xml:space="preserve">E-Klasse  </t>
  </si>
  <si>
    <t xml:space="preserve">G-Klasse  </t>
  </si>
  <si>
    <t xml:space="preserve">GL-Klasse  </t>
  </si>
  <si>
    <t xml:space="preserve">M-Klasse  </t>
  </si>
  <si>
    <t xml:space="preserve">R-Klasse  </t>
  </si>
  <si>
    <t xml:space="preserve">S-Klasse  </t>
  </si>
  <si>
    <t xml:space="preserve">SLK-Klasse  </t>
  </si>
  <si>
    <t xml:space="preserve">SL-Klasse  </t>
  </si>
  <si>
    <t xml:space="preserve">SLR  </t>
  </si>
  <si>
    <t xml:space="preserve">Viano  </t>
  </si>
  <si>
    <t xml:space="preserve">Vito  </t>
  </si>
  <si>
    <t>MG</t>
  </si>
  <si>
    <t xml:space="preserve">ZT  </t>
  </si>
  <si>
    <t>35</t>
  </si>
  <si>
    <t>Mini</t>
  </si>
  <si>
    <t xml:space="preserve">Cooper  </t>
  </si>
  <si>
    <t xml:space="preserve">One  </t>
  </si>
  <si>
    <t>36</t>
  </si>
  <si>
    <t>Mitsubishi</t>
  </si>
  <si>
    <t xml:space="preserve">Carisma  </t>
  </si>
  <si>
    <t xml:space="preserve">Colt  </t>
  </si>
  <si>
    <t xml:space="preserve">Eclipse  </t>
  </si>
  <si>
    <t xml:space="preserve">Galant  </t>
  </si>
  <si>
    <t xml:space="preserve">Grandis  </t>
  </si>
  <si>
    <t xml:space="preserve">L200  </t>
  </si>
  <si>
    <t xml:space="preserve">L300  </t>
  </si>
  <si>
    <t xml:space="preserve">L400  </t>
  </si>
  <si>
    <t xml:space="preserve">Lancer  </t>
  </si>
  <si>
    <t xml:space="preserve">Montero  </t>
  </si>
  <si>
    <t xml:space="preserve">Montero Sport  </t>
  </si>
  <si>
    <t xml:space="preserve">Outlander  </t>
  </si>
  <si>
    <t xml:space="preserve">Pajero  </t>
  </si>
  <si>
    <t xml:space="preserve">Pajero Pinin  </t>
  </si>
  <si>
    <t xml:space="preserve">Pajero Sport  </t>
  </si>
  <si>
    <t xml:space="preserve">Space Gear  </t>
  </si>
  <si>
    <t xml:space="preserve">Space Runner  </t>
  </si>
  <si>
    <t xml:space="preserve">Space Star  </t>
  </si>
  <si>
    <t xml:space="preserve">Space Wagon  </t>
  </si>
  <si>
    <t>37</t>
  </si>
  <si>
    <t>Nissan</t>
  </si>
  <si>
    <t xml:space="preserve">350 Z  </t>
  </si>
  <si>
    <t xml:space="preserve">Almera  </t>
  </si>
  <si>
    <t xml:space="preserve">Almera Classic  </t>
  </si>
  <si>
    <t xml:space="preserve">Armada  </t>
  </si>
  <si>
    <t xml:space="preserve">Maxima  </t>
  </si>
  <si>
    <t xml:space="preserve">Micra  </t>
  </si>
  <si>
    <t xml:space="preserve">Murano  </t>
  </si>
  <si>
    <t xml:space="preserve">Navara  </t>
  </si>
  <si>
    <t xml:space="preserve">Note  </t>
  </si>
  <si>
    <t xml:space="preserve">Pathfinder  </t>
  </si>
  <si>
    <t xml:space="preserve">Patrol  </t>
  </si>
  <si>
    <t xml:space="preserve">Primera  </t>
  </si>
  <si>
    <t xml:space="preserve">Qashqai  </t>
  </si>
  <si>
    <t xml:space="preserve">Quest  </t>
  </si>
  <si>
    <t xml:space="preserve">Teana  </t>
  </si>
  <si>
    <t xml:space="preserve">Terrano  </t>
  </si>
  <si>
    <t xml:space="preserve">Titan  </t>
  </si>
  <si>
    <t xml:space="preserve">X-Trail  </t>
  </si>
  <si>
    <t>38</t>
  </si>
  <si>
    <t>Opel</t>
  </si>
  <si>
    <t xml:space="preserve">Astra  </t>
  </si>
  <si>
    <t xml:space="preserve">Corsa  </t>
  </si>
  <si>
    <t xml:space="preserve">Frontera  </t>
  </si>
  <si>
    <t xml:space="preserve">Meriva  </t>
  </si>
  <si>
    <t xml:space="preserve">Omega  </t>
  </si>
  <si>
    <t xml:space="preserve">Signum   </t>
  </si>
  <si>
    <t xml:space="preserve">Tigra  </t>
  </si>
  <si>
    <t xml:space="preserve">Vectra  </t>
  </si>
  <si>
    <t xml:space="preserve">Zafira  </t>
  </si>
  <si>
    <t>39</t>
  </si>
  <si>
    <t>Peugeot</t>
  </si>
  <si>
    <t xml:space="preserve">107  </t>
  </si>
  <si>
    <t xml:space="preserve">206  </t>
  </si>
  <si>
    <t xml:space="preserve">206CC  </t>
  </si>
  <si>
    <t xml:space="preserve">207  </t>
  </si>
  <si>
    <t xml:space="preserve">306  </t>
  </si>
  <si>
    <t xml:space="preserve">307  </t>
  </si>
  <si>
    <t xml:space="preserve">307CC  </t>
  </si>
  <si>
    <t xml:space="preserve">Boxer  </t>
  </si>
  <si>
    <t xml:space="preserve">Partner  </t>
  </si>
  <si>
    <t>40</t>
  </si>
  <si>
    <t>Pontiac</t>
  </si>
  <si>
    <t xml:space="preserve">Vibe  </t>
  </si>
  <si>
    <t>41</t>
  </si>
  <si>
    <t>Porsche</t>
  </si>
  <si>
    <t xml:space="preserve">Boxter  </t>
  </si>
  <si>
    <t xml:space="preserve">Carrera  </t>
  </si>
  <si>
    <t xml:space="preserve">Cayenne  </t>
  </si>
  <si>
    <t xml:space="preserve">Cayman  </t>
  </si>
  <si>
    <t>42</t>
  </si>
  <si>
    <t>Renault</t>
  </si>
  <si>
    <t xml:space="preserve">Avantime  </t>
  </si>
  <si>
    <t xml:space="preserve">Clio  </t>
  </si>
  <si>
    <t xml:space="preserve">Espace  </t>
  </si>
  <si>
    <t xml:space="preserve">Grand Scenic  </t>
  </si>
  <si>
    <t xml:space="preserve">Kangoo  </t>
  </si>
  <si>
    <t xml:space="preserve">Laguna  </t>
  </si>
  <si>
    <t xml:space="preserve">Logan  </t>
  </si>
  <si>
    <t xml:space="preserve">Megane  </t>
  </si>
  <si>
    <t xml:space="preserve">Megane Scenic  </t>
  </si>
  <si>
    <t xml:space="preserve">Modus  </t>
  </si>
  <si>
    <t xml:space="preserve">Safrane  </t>
  </si>
  <si>
    <t xml:space="preserve">Scenic  </t>
  </si>
  <si>
    <t xml:space="preserve">Symbol  </t>
  </si>
  <si>
    <t xml:space="preserve">Trafic  </t>
  </si>
  <si>
    <t xml:space="preserve">Twingo  </t>
  </si>
  <si>
    <t xml:space="preserve">Vel Satis  </t>
  </si>
  <si>
    <t>43</t>
  </si>
  <si>
    <t>Rolls-Royse</t>
  </si>
  <si>
    <t xml:space="preserve">Phantom  </t>
  </si>
  <si>
    <t>44</t>
  </si>
  <si>
    <t>Rover</t>
  </si>
  <si>
    <t xml:space="preserve">Streetwise  </t>
  </si>
  <si>
    <t>45</t>
  </si>
  <si>
    <t>SAAB</t>
  </si>
  <si>
    <t xml:space="preserve"> 9-3  </t>
  </si>
  <si>
    <t xml:space="preserve"> 9-5  </t>
  </si>
  <si>
    <t xml:space="preserve"> 9-7X  </t>
  </si>
  <si>
    <t>46</t>
  </si>
  <si>
    <t>Scion</t>
  </si>
  <si>
    <t xml:space="preserve">tC  </t>
  </si>
  <si>
    <t>47</t>
  </si>
  <si>
    <t>Seat</t>
  </si>
  <si>
    <t xml:space="preserve">Alhambra  </t>
  </si>
  <si>
    <t xml:space="preserve">Arosa  </t>
  </si>
  <si>
    <t xml:space="preserve">Cordoba  </t>
  </si>
  <si>
    <t xml:space="preserve">Ibiza  </t>
  </si>
  <si>
    <t xml:space="preserve">Leon  </t>
  </si>
  <si>
    <t xml:space="preserve">Toledo  </t>
  </si>
  <si>
    <t>48</t>
  </si>
  <si>
    <t>Skoda</t>
  </si>
  <si>
    <t xml:space="preserve">Fabia  </t>
  </si>
  <si>
    <t xml:space="preserve">Felicia  </t>
  </si>
  <si>
    <t xml:space="preserve">Octavia  </t>
  </si>
  <si>
    <t xml:space="preserve">Roomster  </t>
  </si>
  <si>
    <t xml:space="preserve">Superb  </t>
  </si>
  <si>
    <t>49</t>
  </si>
  <si>
    <t>Smart</t>
  </si>
  <si>
    <t xml:space="preserve">City  </t>
  </si>
  <si>
    <t xml:space="preserve">Fortwo  </t>
  </si>
  <si>
    <t xml:space="preserve">Roadster  </t>
  </si>
  <si>
    <t>50</t>
  </si>
  <si>
    <t>Ssang Yong</t>
  </si>
  <si>
    <t xml:space="preserve">Istana  </t>
  </si>
  <si>
    <t xml:space="preserve">Korando  </t>
  </si>
  <si>
    <t xml:space="preserve">Kyron  </t>
  </si>
  <si>
    <t xml:space="preserve">Musso  </t>
  </si>
  <si>
    <t xml:space="preserve">Rexton  </t>
  </si>
  <si>
    <t xml:space="preserve">Rodius  </t>
  </si>
  <si>
    <t>51</t>
  </si>
  <si>
    <t>Subaru</t>
  </si>
  <si>
    <t xml:space="preserve">Forester  </t>
  </si>
  <si>
    <t xml:space="preserve">Impreza  </t>
  </si>
  <si>
    <t xml:space="preserve">Justy  </t>
  </si>
  <si>
    <t xml:space="preserve">Legacy  </t>
  </si>
  <si>
    <t xml:space="preserve">Outback  </t>
  </si>
  <si>
    <t xml:space="preserve">Tribeca  </t>
  </si>
  <si>
    <t>52</t>
  </si>
  <si>
    <t>Suzuki</t>
  </si>
  <si>
    <t xml:space="preserve">Baleno  </t>
  </si>
  <si>
    <t xml:space="preserve">Grand Vitara  </t>
  </si>
  <si>
    <t xml:space="preserve">Ignis  </t>
  </si>
  <si>
    <t>Jimny</t>
  </si>
  <si>
    <t xml:space="preserve">Liana  </t>
  </si>
  <si>
    <t xml:space="preserve">Swift  </t>
  </si>
  <si>
    <t xml:space="preserve">SX-4  </t>
  </si>
  <si>
    <t xml:space="preserve">Wagon R+  </t>
  </si>
  <si>
    <t xml:space="preserve">XL-7  </t>
  </si>
  <si>
    <t>53</t>
  </si>
  <si>
    <t>Tianma</t>
  </si>
  <si>
    <t xml:space="preserve">Century  </t>
  </si>
  <si>
    <t>54</t>
  </si>
  <si>
    <t>Tianye</t>
  </si>
  <si>
    <t xml:space="preserve">Admiral  </t>
  </si>
  <si>
    <t>55</t>
  </si>
  <si>
    <t>Toyota</t>
  </si>
  <si>
    <t xml:space="preserve">4-Runner  </t>
  </si>
  <si>
    <t xml:space="preserve">Auris  </t>
  </si>
  <si>
    <t xml:space="preserve">Avalon  </t>
  </si>
  <si>
    <t xml:space="preserve">Avensis  </t>
  </si>
  <si>
    <t xml:space="preserve">Caldina  </t>
  </si>
  <si>
    <t xml:space="preserve">Camry V  </t>
  </si>
  <si>
    <t xml:space="preserve">Camry VI  </t>
  </si>
  <si>
    <t xml:space="preserve">Carina  </t>
  </si>
  <si>
    <t xml:space="preserve">Celica  </t>
  </si>
  <si>
    <t xml:space="preserve">Corolla  </t>
  </si>
  <si>
    <t xml:space="preserve">Corolla Verso  </t>
  </si>
  <si>
    <t xml:space="preserve">FJ Cruiser  </t>
  </si>
  <si>
    <t xml:space="preserve">Fortuner  </t>
  </si>
  <si>
    <t xml:space="preserve">Highlander  </t>
  </si>
  <si>
    <t xml:space="preserve">Land Cruiser 100  </t>
  </si>
  <si>
    <t xml:space="preserve">Land Cruiser Prado  </t>
  </si>
  <si>
    <t xml:space="preserve">Picnic  </t>
  </si>
  <si>
    <t xml:space="preserve">Previa  </t>
  </si>
  <si>
    <t xml:space="preserve">Prius  </t>
  </si>
  <si>
    <t xml:space="preserve">RAV 4  </t>
  </si>
  <si>
    <t xml:space="preserve">Sequoia  </t>
  </si>
  <si>
    <t xml:space="preserve">Sienna  </t>
  </si>
  <si>
    <t xml:space="preserve">Solara  </t>
  </si>
  <si>
    <t xml:space="preserve">Tundra  </t>
  </si>
  <si>
    <t xml:space="preserve">Yaris  </t>
  </si>
  <si>
    <t>56</t>
  </si>
  <si>
    <t>Volvo</t>
  </si>
  <si>
    <t xml:space="preserve">C30  </t>
  </si>
  <si>
    <t xml:space="preserve">C70  </t>
  </si>
  <si>
    <t xml:space="preserve">S40  </t>
  </si>
  <si>
    <t xml:space="preserve">S60  </t>
  </si>
  <si>
    <t xml:space="preserve">S70  </t>
  </si>
  <si>
    <t xml:space="preserve">S80  </t>
  </si>
  <si>
    <t xml:space="preserve">S90  </t>
  </si>
  <si>
    <t xml:space="preserve">V40  </t>
  </si>
  <si>
    <t xml:space="preserve">V50  </t>
  </si>
  <si>
    <t xml:space="preserve">V70  </t>
  </si>
  <si>
    <t xml:space="preserve">V90  </t>
  </si>
  <si>
    <t xml:space="preserve">XC70  </t>
  </si>
  <si>
    <t xml:space="preserve">XC90  </t>
  </si>
  <si>
    <t>57</t>
  </si>
  <si>
    <t>VW</t>
  </si>
  <si>
    <t xml:space="preserve">Bora  </t>
  </si>
  <si>
    <t xml:space="preserve">Caddy  </t>
  </si>
  <si>
    <t xml:space="preserve">Caravelle  </t>
  </si>
  <si>
    <t xml:space="preserve">Eos  </t>
  </si>
  <si>
    <t xml:space="preserve">Golf  </t>
  </si>
  <si>
    <t xml:space="preserve">Jetta  </t>
  </si>
  <si>
    <t xml:space="preserve">Lupo  </t>
  </si>
  <si>
    <t xml:space="preserve">Multivan  </t>
  </si>
  <si>
    <t xml:space="preserve">New Beetle  </t>
  </si>
  <si>
    <t xml:space="preserve">Passat  </t>
  </si>
  <si>
    <t xml:space="preserve">Phaeton  </t>
  </si>
  <si>
    <t xml:space="preserve">Pointer  </t>
  </si>
  <si>
    <t xml:space="preserve">Polo  </t>
  </si>
  <si>
    <t xml:space="preserve">Sharan  </t>
  </si>
  <si>
    <t xml:space="preserve">Touareg  </t>
  </si>
  <si>
    <t xml:space="preserve">Touran  </t>
  </si>
  <si>
    <t xml:space="preserve">Transporter  </t>
  </si>
  <si>
    <t>58</t>
  </si>
  <si>
    <t>Иные легковые ТС иностранного производства</t>
  </si>
  <si>
    <t>59</t>
  </si>
  <si>
    <t>Грузовые ТС иностранного производства</t>
  </si>
  <si>
    <t>60</t>
  </si>
  <si>
    <t>Автобусы иностранного производства</t>
  </si>
  <si>
    <t>61</t>
  </si>
  <si>
    <t>62</t>
  </si>
  <si>
    <t>63</t>
  </si>
  <si>
    <t>Грузовые ТС отечественного производства</t>
  </si>
  <si>
    <t>64</t>
  </si>
  <si>
    <t>Приказ №507</t>
  </si>
  <si>
    <t>Гусев П.М.</t>
  </si>
  <si>
    <t>Согласовано</t>
  </si>
  <si>
    <t>М.О.Кузьмичева</t>
  </si>
  <si>
    <t>901/08/65840</t>
  </si>
  <si>
    <t>Шушин А.В.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</si>
</sst>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419]mmmm;@"/>
    <numFmt numFmtId="166" formatCode="#,##0.0"/>
    <numFmt numFmtId="167" formatCode="[$-FC19]d\ mmmm\ yyyy\ &quot;г.&quot;"/>
  </numFmts>
  <fonts count="99">
    <font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i/>
      <sz val="8"/>
      <color indexed="10"/>
      <name val="Arial Cyr"/>
      <family val="0"/>
    </font>
    <font>
      <b/>
      <i/>
      <sz val="8"/>
      <name val="Arial Cyr"/>
      <family val="0"/>
    </font>
    <font>
      <b/>
      <sz val="8"/>
      <color indexed="10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i/>
      <sz val="10"/>
      <color indexed="9"/>
      <name val="Arial Cyr"/>
      <family val="0"/>
    </font>
    <font>
      <b/>
      <sz val="11"/>
      <name val="Arial Cyr"/>
      <family val="0"/>
    </font>
    <font>
      <sz val="10"/>
      <color indexed="9"/>
      <name val="Arial Cyr"/>
      <family val="0"/>
    </font>
    <font>
      <b/>
      <i/>
      <sz val="10"/>
      <color indexed="9"/>
      <name val="Arial Cyr"/>
      <family val="0"/>
    </font>
    <font>
      <b/>
      <i/>
      <sz val="10"/>
      <color indexed="12"/>
      <name val="Arial Cyr"/>
      <family val="0"/>
    </font>
    <font>
      <i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b/>
      <i/>
      <sz val="12"/>
      <color indexed="12"/>
      <name val="Arial Cyr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Arial Cyr"/>
      <family val="0"/>
    </font>
    <font>
      <i/>
      <sz val="9"/>
      <color indexed="9"/>
      <name val="Arial Cyr"/>
      <family val="0"/>
    </font>
    <font>
      <b/>
      <u val="single"/>
      <sz val="12"/>
      <name val="Times New Roman"/>
      <family val="1"/>
    </font>
    <font>
      <b/>
      <i/>
      <sz val="9"/>
      <color indexed="12"/>
      <name val="Arial Cyr"/>
      <family val="0"/>
    </font>
    <font>
      <b/>
      <sz val="10"/>
      <color indexed="9"/>
      <name val="Arial Cyr"/>
      <family val="0"/>
    </font>
    <font>
      <i/>
      <sz val="9"/>
      <name val="Arial Cyr"/>
      <family val="2"/>
    </font>
    <font>
      <sz val="9"/>
      <color indexed="9"/>
      <name val="Arial Cyr"/>
      <family val="0"/>
    </font>
    <font>
      <b/>
      <i/>
      <sz val="9"/>
      <color indexed="10"/>
      <name val="Arial Cyr"/>
      <family val="0"/>
    </font>
    <font>
      <b/>
      <sz val="9"/>
      <color indexed="12"/>
      <name val="Arial Cyr"/>
      <family val="0"/>
    </font>
    <font>
      <b/>
      <i/>
      <sz val="9"/>
      <color indexed="9"/>
      <name val="Arial Cyr"/>
      <family val="2"/>
    </font>
    <font>
      <b/>
      <sz val="8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Times New Roman"/>
      <family val="1"/>
    </font>
    <font>
      <i/>
      <sz val="9"/>
      <color indexed="12"/>
      <name val="Arial Cyr"/>
      <family val="2"/>
    </font>
    <font>
      <b/>
      <i/>
      <sz val="9"/>
      <name val="Arial Cyr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u val="single"/>
      <sz val="9"/>
      <name val="Arial Cyr"/>
      <family val="2"/>
    </font>
    <font>
      <b/>
      <sz val="9"/>
      <color indexed="10"/>
      <name val="Arial Cyr"/>
      <family val="0"/>
    </font>
    <font>
      <b/>
      <i/>
      <sz val="8"/>
      <color indexed="9"/>
      <name val="Arial Cyr"/>
      <family val="0"/>
    </font>
    <font>
      <b/>
      <sz val="9"/>
      <color indexed="9"/>
      <name val="Arial Cyr"/>
      <family val="2"/>
    </font>
    <font>
      <b/>
      <i/>
      <sz val="7.5"/>
      <color indexed="12"/>
      <name val="Arial Cyr"/>
      <family val="0"/>
    </font>
    <font>
      <sz val="7.5"/>
      <name val="Arial Cyr"/>
      <family val="0"/>
    </font>
    <font>
      <sz val="10"/>
      <color indexed="31"/>
      <name val="Arial Cyr"/>
      <family val="0"/>
    </font>
    <font>
      <sz val="14"/>
      <color indexed="10"/>
      <name val="Arial Cyr"/>
      <family val="0"/>
    </font>
    <font>
      <sz val="1"/>
      <name val="Arial Cyr"/>
      <family val="0"/>
    </font>
    <font>
      <b/>
      <sz val="1"/>
      <name val="Arial Cyr"/>
      <family val="0"/>
    </font>
    <font>
      <b/>
      <sz val="1"/>
      <name val="Arial"/>
      <family val="2"/>
    </font>
    <font>
      <sz val="1"/>
      <name val="Arial"/>
      <family val="2"/>
    </font>
    <font>
      <b/>
      <sz val="1"/>
      <name val="Courier New"/>
      <family val="3"/>
    </font>
    <font>
      <sz val="1"/>
      <name val="Courier New"/>
      <family val="3"/>
    </font>
    <font>
      <b/>
      <vertAlign val="subscript"/>
      <sz val="1"/>
      <name val="Arial"/>
      <family val="2"/>
    </font>
    <font>
      <b/>
      <sz val="10"/>
      <color indexed="10"/>
      <name val="Arial Cyr"/>
      <family val="0"/>
    </font>
    <font>
      <b/>
      <sz val="8"/>
      <name val="Arial Cyr"/>
      <family val="0"/>
    </font>
    <font>
      <b/>
      <sz val="1"/>
      <color indexed="10"/>
      <name val="Arial Cyr"/>
      <family val="0"/>
    </font>
    <font>
      <b/>
      <i/>
      <sz val="14"/>
      <color indexed="10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12"/>
      </left>
      <right>
        <color indexed="63"/>
      </right>
      <top style="thin"/>
      <bottom style="thin"/>
    </border>
    <border>
      <left style="medium">
        <color indexed="12"/>
      </left>
      <right style="thin"/>
      <top style="thin"/>
      <bottom>
        <color indexed="63"/>
      </bottom>
    </border>
    <border>
      <left style="medium">
        <color indexed="12"/>
      </left>
      <right style="thin"/>
      <top>
        <color indexed="63"/>
      </top>
      <bottom>
        <color indexed="63"/>
      </bottom>
    </border>
    <border>
      <left style="medium">
        <color indexed="12"/>
      </left>
      <right style="thin"/>
      <top>
        <color indexed="63"/>
      </top>
      <bottom style="thin"/>
    </border>
    <border>
      <left style="thin"/>
      <right style="medium">
        <color indexed="12"/>
      </right>
      <top style="thin"/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 style="thin"/>
    </border>
    <border>
      <left style="thin"/>
      <right style="thin"/>
      <top style="thin"/>
      <bottom style="medium">
        <color indexed="12"/>
      </bottom>
    </border>
    <border>
      <left style="thin"/>
      <right>
        <color indexed="63"/>
      </right>
      <top style="thin"/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 style="thin"/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7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 hidden="1"/>
    </xf>
    <xf numFmtId="0" fontId="12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3" fillId="0" borderId="13" xfId="0" applyFont="1" applyBorder="1" applyAlignment="1" applyProtection="1">
      <alignment horizontal="right"/>
      <protection hidden="1"/>
    </xf>
    <xf numFmtId="0" fontId="9" fillId="0" borderId="13" xfId="0" applyFont="1" applyBorder="1" applyAlignment="1" applyProtection="1">
      <alignment horizontal="left"/>
      <protection hidden="1"/>
    </xf>
    <xf numFmtId="0" fontId="14" fillId="0" borderId="13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20" fillId="34" borderId="0" xfId="0" applyFont="1" applyFill="1" applyAlignment="1">
      <alignment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3" fillId="0" borderId="15" xfId="0" applyFont="1" applyFill="1" applyBorder="1" applyAlignment="1" applyProtection="1">
      <alignment horizontal="center"/>
      <protection hidden="1"/>
    </xf>
    <xf numFmtId="0" fontId="23" fillId="35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3" fillId="0" borderId="16" xfId="0" applyFont="1" applyFill="1" applyBorder="1" applyAlignment="1" applyProtection="1">
      <alignment horizontal="center"/>
      <protection hidden="1"/>
    </xf>
    <xf numFmtId="0" fontId="23" fillId="34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4" fillId="0" borderId="15" xfId="0" applyFont="1" applyFill="1" applyBorder="1" applyAlignment="1" applyProtection="1">
      <alignment horizontal="center" vertical="top" wrapText="1"/>
      <protection hidden="1"/>
    </xf>
    <xf numFmtId="0" fontId="24" fillId="0" borderId="0" xfId="0" applyFont="1" applyFill="1" applyBorder="1" applyAlignment="1" applyProtection="1">
      <alignment vertical="top" wrapText="1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16" xfId="0" applyFont="1" applyFill="1" applyBorder="1" applyAlignment="1" applyProtection="1">
      <alignment/>
      <protection hidden="1"/>
    </xf>
    <xf numFmtId="0" fontId="4" fillId="34" borderId="0" xfId="0" applyFont="1" applyFill="1" applyAlignment="1">
      <alignment/>
    </xf>
    <xf numFmtId="0" fontId="20" fillId="34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 horizontal="right"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2" fillId="34" borderId="17" xfId="0" applyFont="1" applyFill="1" applyBorder="1" applyAlignment="1" applyProtection="1">
      <alignment horizontal="center"/>
      <protection hidden="1"/>
    </xf>
    <xf numFmtId="1" fontId="32" fillId="36" borderId="18" xfId="0" applyNumberFormat="1" applyFont="1" applyFill="1" applyBorder="1" applyAlignment="1" applyProtection="1">
      <alignment horizontal="center"/>
      <protection hidden="1"/>
    </xf>
    <xf numFmtId="1" fontId="15" fillId="34" borderId="19" xfId="0" applyNumberFormat="1" applyFont="1" applyFill="1" applyBorder="1" applyAlignment="1" applyProtection="1">
      <alignment/>
      <protection locked="0"/>
    </xf>
    <xf numFmtId="1" fontId="15" fillId="34" borderId="20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31" fillId="0" borderId="15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/>
      <protection hidden="1"/>
    </xf>
    <xf numFmtId="0" fontId="34" fillId="0" borderId="21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right"/>
      <protection hidden="1"/>
    </xf>
    <xf numFmtId="0" fontId="4" fillId="37" borderId="18" xfId="0" applyFont="1" applyFill="1" applyBorder="1" applyAlignment="1" applyProtection="1">
      <alignment/>
      <protection locked="0"/>
    </xf>
    <xf numFmtId="0" fontId="2" fillId="34" borderId="22" xfId="0" applyFont="1" applyFill="1" applyBorder="1" applyAlignment="1" applyProtection="1">
      <alignment horizontal="right"/>
      <protection hidden="1"/>
    </xf>
    <xf numFmtId="4" fontId="37" fillId="36" borderId="23" xfId="0" applyNumberFormat="1" applyFont="1" applyFill="1" applyBorder="1" applyAlignment="1" applyProtection="1">
      <alignment horizontal="left"/>
      <protection hidden="1"/>
    </xf>
    <xf numFmtId="0" fontId="20" fillId="0" borderId="15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16" xfId="0" applyFont="1" applyBorder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horizontal="center" vertical="center" textRotation="90" wrapText="1"/>
      <protection hidden="1"/>
    </xf>
    <xf numFmtId="0" fontId="38" fillId="34" borderId="0" xfId="0" applyFont="1" applyFill="1" applyBorder="1" applyAlignment="1">
      <alignment vertical="center"/>
    </xf>
    <xf numFmtId="0" fontId="20" fillId="34" borderId="0" xfId="0" applyFont="1" applyFill="1" applyAlignment="1">
      <alignment horizontal="center" vertical="center" wrapText="1"/>
    </xf>
    <xf numFmtId="0" fontId="1" fillId="34" borderId="24" xfId="0" applyFont="1" applyFill="1" applyBorder="1" applyAlignment="1" applyProtection="1">
      <alignment horizontal="center" vertical="center" textRotation="90" wrapText="1"/>
      <protection hidden="1"/>
    </xf>
    <xf numFmtId="0" fontId="27" fillId="3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1" fillId="34" borderId="18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center" vertical="center" wrapText="1"/>
    </xf>
    <xf numFmtId="10" fontId="20" fillId="37" borderId="18" xfId="57" applyNumberFormat="1" applyFont="1" applyFill="1" applyBorder="1" applyAlignment="1" applyProtection="1">
      <alignment horizontal="center" vertical="center" wrapText="1"/>
      <protection hidden="1"/>
    </xf>
    <xf numFmtId="2" fontId="20" fillId="37" borderId="18" xfId="0" applyNumberFormat="1" applyFont="1" applyFill="1" applyBorder="1" applyAlignment="1" applyProtection="1">
      <alignment horizontal="center" vertical="center" wrapText="1"/>
      <protection hidden="1"/>
    </xf>
    <xf numFmtId="2" fontId="20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37" borderId="18" xfId="0" applyFont="1" applyFill="1" applyBorder="1" applyAlignment="1" applyProtection="1">
      <alignment horizontal="center" vertical="center" wrapText="1"/>
      <protection locked="0"/>
    </xf>
    <xf numFmtId="10" fontId="40" fillId="37" borderId="18" xfId="57" applyNumberFormat="1" applyFont="1" applyFill="1" applyBorder="1" applyAlignment="1" applyProtection="1">
      <alignment horizontal="center" vertical="center" wrapText="1"/>
      <protection hidden="1"/>
    </xf>
    <xf numFmtId="4" fontId="20" fillId="37" borderId="25" xfId="57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10" fontId="20" fillId="0" borderId="0" xfId="57" applyNumberFormat="1" applyFont="1" applyFill="1" applyBorder="1" applyAlignment="1" applyProtection="1">
      <alignment horizontal="center" vertical="center" wrapText="1"/>
      <protection hidden="1"/>
    </xf>
    <xf numFmtId="2" fontId="20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20" fillId="34" borderId="0" xfId="0" applyNumberFormat="1" applyFont="1" applyFill="1" applyBorder="1" applyAlignment="1">
      <alignment horizontal="center" vertical="center" wrapText="1"/>
    </xf>
    <xf numFmtId="10" fontId="20" fillId="34" borderId="0" xfId="57" applyNumberFormat="1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horizontal="left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48" fillId="34" borderId="19" xfId="0" applyFont="1" applyFill="1" applyBorder="1" applyAlignment="1" applyProtection="1">
      <alignment horizontal="center"/>
      <protection hidden="1"/>
    </xf>
    <xf numFmtId="4" fontId="37" fillId="36" borderId="18" xfId="0" applyNumberFormat="1" applyFont="1" applyFill="1" applyBorder="1" applyAlignment="1" applyProtection="1">
      <alignment horizontal="left"/>
      <protection hidden="1"/>
    </xf>
    <xf numFmtId="4" fontId="36" fillId="37" borderId="18" xfId="0" applyNumberFormat="1" applyFont="1" applyFill="1" applyBorder="1" applyAlignment="1" applyProtection="1">
      <alignment horizontal="center" vertical="center" wrapText="1"/>
      <protection hidden="1"/>
    </xf>
    <xf numFmtId="4" fontId="36" fillId="37" borderId="18" xfId="0" applyNumberFormat="1" applyFont="1" applyFill="1" applyBorder="1" applyAlignment="1" applyProtection="1">
      <alignment horizontal="center" vertical="center" wrapText="1"/>
      <protection hidden="1" locked="0"/>
    </xf>
    <xf numFmtId="4" fontId="46" fillId="37" borderId="18" xfId="0" applyNumberFormat="1" applyFont="1" applyFill="1" applyBorder="1" applyAlignment="1" applyProtection="1">
      <alignment horizontal="center" vertical="center" wrapText="1"/>
      <protection hidden="1" locked="0"/>
    </xf>
    <xf numFmtId="10" fontId="48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right"/>
    </xf>
    <xf numFmtId="4" fontId="31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4" fontId="3" fillId="0" borderId="18" xfId="0" applyNumberFormat="1" applyFont="1" applyFill="1" applyBorder="1" applyAlignment="1" applyProtection="1">
      <alignment horizontal="center"/>
      <protection hidden="1" locked="0"/>
    </xf>
    <xf numFmtId="0" fontId="0" fillId="33" borderId="0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3" fillId="33" borderId="18" xfId="0" applyFont="1" applyFill="1" applyBorder="1" applyAlignment="1" applyProtection="1">
      <alignment horizontal="left"/>
      <protection hidden="1"/>
    </xf>
    <xf numFmtId="4" fontId="3" fillId="0" borderId="18" xfId="0" applyNumberFormat="1" applyFont="1" applyFill="1" applyBorder="1" applyAlignment="1" applyProtection="1">
      <alignment/>
      <protection hidden="1" locked="0"/>
    </xf>
    <xf numFmtId="4" fontId="3" fillId="33" borderId="0" xfId="0" applyNumberFormat="1" applyFont="1" applyFill="1" applyBorder="1" applyAlignment="1" applyProtection="1">
      <alignment horizontal="center"/>
      <protection hidden="1" locked="0"/>
    </xf>
    <xf numFmtId="4" fontId="0" fillId="33" borderId="10" xfId="0" applyNumberFormat="1" applyFont="1" applyFill="1" applyBorder="1" applyAlignment="1" applyProtection="1">
      <alignment/>
      <protection hidden="1"/>
    </xf>
    <xf numFmtId="0" fontId="0" fillId="33" borderId="27" xfId="0" applyFont="1" applyFill="1" applyBorder="1" applyAlignment="1" applyProtection="1">
      <alignment/>
      <protection hidden="1"/>
    </xf>
    <xf numFmtId="0" fontId="0" fillId="33" borderId="28" xfId="0" applyFont="1" applyFill="1" applyBorder="1" applyAlignment="1" applyProtection="1">
      <alignment/>
      <protection hidden="1"/>
    </xf>
    <xf numFmtId="0" fontId="51" fillId="33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 horizontal="right"/>
      <protection hidden="1"/>
    </xf>
    <xf numFmtId="0" fontId="42" fillId="0" borderId="0" xfId="0" applyFont="1" applyAlignment="1" applyProtection="1">
      <alignment horizontal="right"/>
      <protection hidden="1"/>
    </xf>
    <xf numFmtId="0" fontId="34" fillId="0" borderId="0" xfId="0" applyFont="1" applyAlignment="1" applyProtection="1">
      <alignment/>
      <protection hidden="1"/>
    </xf>
    <xf numFmtId="0" fontId="37" fillId="0" borderId="0" xfId="0" applyFont="1" applyAlignment="1" applyProtection="1">
      <alignment horizontal="right"/>
      <protection hidden="1"/>
    </xf>
    <xf numFmtId="0" fontId="42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right"/>
      <protection hidden="1"/>
    </xf>
    <xf numFmtId="0" fontId="33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 horizontal="right"/>
      <protection hidden="1"/>
    </xf>
    <xf numFmtId="4" fontId="31" fillId="0" borderId="0" xfId="0" applyNumberFormat="1" applyFont="1" applyAlignment="1" applyProtection="1">
      <alignment/>
      <protection hidden="1"/>
    </xf>
    <xf numFmtId="0" fontId="31" fillId="37" borderId="29" xfId="0" applyFont="1" applyFill="1" applyBorder="1" applyAlignment="1" applyProtection="1">
      <alignment/>
      <protection hidden="1" locked="0"/>
    </xf>
    <xf numFmtId="0" fontId="31" fillId="37" borderId="19" xfId="0" applyFont="1" applyFill="1" applyBorder="1" applyAlignment="1" applyProtection="1">
      <alignment/>
      <protection hidden="1" locked="0"/>
    </xf>
    <xf numFmtId="0" fontId="31" fillId="37" borderId="19" xfId="0" applyFont="1" applyFill="1" applyBorder="1" applyAlignment="1" applyProtection="1">
      <alignment wrapText="1"/>
      <protection hidden="1" locked="0"/>
    </xf>
    <xf numFmtId="0" fontId="31" fillId="37" borderId="0" xfId="0" applyFont="1" applyFill="1" applyBorder="1" applyAlignment="1" applyProtection="1">
      <alignment horizontal="center" wrapText="1"/>
      <protection hidden="1" locked="0"/>
    </xf>
    <xf numFmtId="0" fontId="43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4" fontId="31" fillId="0" borderId="0" xfId="0" applyNumberFormat="1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46" fillId="0" borderId="0" xfId="0" applyFont="1" applyAlignment="1" applyProtection="1">
      <alignment horizontal="center"/>
      <protection hidden="1"/>
    </xf>
    <xf numFmtId="0" fontId="2" fillId="34" borderId="18" xfId="0" applyFont="1" applyFill="1" applyBorder="1" applyAlignment="1" applyProtection="1">
      <alignment horizontal="center"/>
      <protection hidden="1"/>
    </xf>
    <xf numFmtId="1" fontId="47" fillId="36" borderId="29" xfId="0" applyNumberFormat="1" applyFont="1" applyFill="1" applyBorder="1" applyAlignment="1" applyProtection="1">
      <alignment horizontal="center" wrapText="1"/>
      <protection hidden="1"/>
    </xf>
    <xf numFmtId="1" fontId="15" fillId="34" borderId="19" xfId="0" applyNumberFormat="1" applyFont="1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34" borderId="24" xfId="0" applyFont="1" applyFill="1" applyBorder="1" applyAlignment="1" applyProtection="1">
      <alignment horizontal="right"/>
      <protection hidden="1"/>
    </xf>
    <xf numFmtId="0" fontId="2" fillId="34" borderId="18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5" fillId="0" borderId="0" xfId="0" applyFont="1" applyAlignment="1" applyProtection="1">
      <alignment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 horizontal="left" vertical="center"/>
      <protection hidden="1"/>
    </xf>
    <xf numFmtId="3" fontId="31" fillId="37" borderId="29" xfId="0" applyNumberFormat="1" applyFont="1" applyFill="1" applyBorder="1" applyAlignment="1" applyProtection="1">
      <alignment horizontal="center"/>
      <protection locked="0"/>
    </xf>
    <xf numFmtId="4" fontId="36" fillId="37" borderId="18" xfId="0" applyNumberFormat="1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left"/>
      <protection hidden="1"/>
    </xf>
    <xf numFmtId="0" fontId="0" fillId="33" borderId="31" xfId="0" applyFont="1" applyFill="1" applyBorder="1" applyAlignment="1" applyProtection="1">
      <alignment horizontal="right"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53" fillId="0" borderId="0" xfId="0" applyFont="1" applyAlignment="1">
      <alignment/>
    </xf>
    <xf numFmtId="0" fontId="54" fillId="0" borderId="33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36" xfId="0" applyFont="1" applyBorder="1" applyAlignment="1">
      <alignment horizontal="center" wrapText="1"/>
    </xf>
    <xf numFmtId="0" fontId="55" fillId="0" borderId="37" xfId="0" applyFont="1" applyBorder="1" applyAlignment="1">
      <alignment horizontal="center" wrapText="1"/>
    </xf>
    <xf numFmtId="0" fontId="55" fillId="38" borderId="38" xfId="0" applyFont="1" applyFill="1" applyBorder="1" applyAlignment="1">
      <alignment horizontal="center" wrapText="1"/>
    </xf>
    <xf numFmtId="0" fontId="54" fillId="0" borderId="39" xfId="0" applyFont="1" applyBorder="1" applyAlignment="1">
      <alignment horizontal="center"/>
    </xf>
    <xf numFmtId="0" fontId="55" fillId="0" borderId="11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5" fillId="38" borderId="40" xfId="0" applyFont="1" applyFill="1" applyBorder="1" applyAlignment="1">
      <alignment horizontal="center" wrapText="1"/>
    </xf>
    <xf numFmtId="0" fontId="54" fillId="0" borderId="41" xfId="0" applyFont="1" applyBorder="1" applyAlignment="1">
      <alignment horizontal="center"/>
    </xf>
    <xf numFmtId="0" fontId="55" fillId="0" borderId="24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  <xf numFmtId="0" fontId="55" fillId="38" borderId="42" xfId="0" applyFont="1" applyFill="1" applyBorder="1" applyAlignment="1">
      <alignment horizontal="center" wrapText="1"/>
    </xf>
    <xf numFmtId="0" fontId="55" fillId="0" borderId="43" xfId="0" applyFont="1" applyFill="1" applyBorder="1" applyAlignment="1">
      <alignment horizontal="center" wrapText="1"/>
    </xf>
    <xf numFmtId="0" fontId="55" fillId="0" borderId="0" xfId="0" applyFont="1" applyAlignment="1">
      <alignment/>
    </xf>
    <xf numFmtId="0" fontId="55" fillId="0" borderId="44" xfId="0" applyFont="1" applyBorder="1" applyAlignment="1">
      <alignment/>
    </xf>
    <xf numFmtId="0" fontId="55" fillId="0" borderId="35" xfId="0" applyFont="1" applyBorder="1" applyAlignment="1">
      <alignment/>
    </xf>
    <xf numFmtId="0" fontId="55" fillId="0" borderId="35" xfId="0" applyFont="1" applyBorder="1" applyAlignment="1" applyProtection="1">
      <alignment/>
      <protection locked="0"/>
    </xf>
    <xf numFmtId="0" fontId="55" fillId="0" borderId="33" xfId="0" applyFont="1" applyBorder="1" applyAlignment="1">
      <alignment/>
    </xf>
    <xf numFmtId="0" fontId="55" fillId="0" borderId="44" xfId="0" applyFont="1" applyBorder="1" applyAlignment="1">
      <alignment horizontal="center"/>
    </xf>
    <xf numFmtId="0" fontId="55" fillId="0" borderId="34" xfId="0" applyFont="1" applyBorder="1" applyAlignment="1" applyProtection="1">
      <alignment/>
      <protection locked="0"/>
    </xf>
    <xf numFmtId="49" fontId="55" fillId="0" borderId="33" xfId="0" applyNumberFormat="1" applyFont="1" applyBorder="1" applyAlignment="1">
      <alignment horizontal="center" vertical="center" wrapText="1"/>
    </xf>
    <xf numFmtId="49" fontId="55" fillId="0" borderId="41" xfId="0" applyNumberFormat="1" applyFont="1" applyBorder="1" applyAlignment="1">
      <alignment horizontal="center" vertical="center" wrapText="1"/>
    </xf>
    <xf numFmtId="0" fontId="55" fillId="0" borderId="41" xfId="0" applyFont="1" applyBorder="1" applyAlignment="1">
      <alignment/>
    </xf>
    <xf numFmtId="49" fontId="55" fillId="0" borderId="34" xfId="0" applyNumberFormat="1" applyFont="1" applyBorder="1" applyAlignment="1">
      <alignment horizontal="center" vertical="center" wrapText="1"/>
    </xf>
    <xf numFmtId="0" fontId="55" fillId="0" borderId="34" xfId="0" applyFont="1" applyBorder="1" applyAlignment="1">
      <alignment/>
    </xf>
    <xf numFmtId="49" fontId="55" fillId="0" borderId="45" xfId="0" applyNumberFormat="1" applyFont="1" applyBorder="1" applyAlignment="1">
      <alignment horizontal="center"/>
    </xf>
    <xf numFmtId="49" fontId="55" fillId="0" borderId="33" xfId="0" applyNumberFormat="1" applyFont="1" applyBorder="1" applyAlignment="1">
      <alignment horizontal="left"/>
    </xf>
    <xf numFmtId="49" fontId="55" fillId="0" borderId="46" xfId="0" applyNumberFormat="1" applyFont="1" applyBorder="1" applyAlignment="1">
      <alignment horizontal="left"/>
    </xf>
    <xf numFmtId="49" fontId="55" fillId="0" borderId="47" xfId="0" applyNumberFormat="1" applyFont="1" applyBorder="1" applyAlignment="1">
      <alignment horizontal="left"/>
    </xf>
    <xf numFmtId="49" fontId="55" fillId="0" borderId="37" xfId="0" applyNumberFormat="1" applyFont="1" applyBorder="1" applyAlignment="1">
      <alignment horizontal="left"/>
    </xf>
    <xf numFmtId="49" fontId="55" fillId="0" borderId="38" xfId="0" applyNumberFormat="1" applyFont="1" applyBorder="1" applyAlignment="1">
      <alignment horizontal="left"/>
    </xf>
    <xf numFmtId="49" fontId="55" fillId="0" borderId="41" xfId="0" applyNumberFormat="1" applyFont="1" applyBorder="1" applyAlignment="1">
      <alignment horizontal="left"/>
    </xf>
    <xf numFmtId="49" fontId="55" fillId="0" borderId="48" xfId="0" applyNumberFormat="1" applyFont="1" applyBorder="1" applyAlignment="1">
      <alignment horizontal="left"/>
    </xf>
    <xf numFmtId="49" fontId="55" fillId="0" borderId="49" xfId="0" applyNumberFormat="1" applyFont="1" applyBorder="1" applyAlignment="1">
      <alignment horizontal="left"/>
    </xf>
    <xf numFmtId="49" fontId="55" fillId="0" borderId="18" xfId="0" applyNumberFormat="1" applyFont="1" applyBorder="1" applyAlignment="1">
      <alignment horizontal="left"/>
    </xf>
    <xf numFmtId="49" fontId="55" fillId="0" borderId="42" xfId="0" applyNumberFormat="1" applyFont="1" applyBorder="1" applyAlignment="1">
      <alignment horizontal="left"/>
    </xf>
    <xf numFmtId="49" fontId="55" fillId="0" borderId="30" xfId="0" applyNumberFormat="1" applyFont="1" applyBorder="1" applyAlignment="1">
      <alignment wrapText="1"/>
    </xf>
    <xf numFmtId="49" fontId="55" fillId="0" borderId="29" xfId="0" applyNumberFormat="1" applyFont="1" applyBorder="1" applyAlignment="1">
      <alignment wrapText="1"/>
    </xf>
    <xf numFmtId="49" fontId="55" fillId="0" borderId="18" xfId="0" applyNumberFormat="1" applyFont="1" applyBorder="1" applyAlignment="1">
      <alignment horizontal="left" wrapText="1"/>
    </xf>
    <xf numFmtId="49" fontId="55" fillId="0" borderId="49" xfId="0" applyNumberFormat="1" applyFont="1" applyBorder="1" applyAlignment="1">
      <alignment/>
    </xf>
    <xf numFmtId="49" fontId="55" fillId="0" borderId="50" xfId="0" applyNumberFormat="1" applyFont="1" applyBorder="1" applyAlignment="1">
      <alignment horizontal="left"/>
    </xf>
    <xf numFmtId="49" fontId="55" fillId="0" borderId="51" xfId="0" applyNumberFormat="1" applyFont="1" applyBorder="1" applyAlignment="1">
      <alignment horizontal="left"/>
    </xf>
    <xf numFmtId="49" fontId="55" fillId="0" borderId="52" xfId="0" applyNumberFormat="1" applyFont="1" applyBorder="1" applyAlignment="1">
      <alignment horizontal="left"/>
    </xf>
    <xf numFmtId="49" fontId="55" fillId="0" borderId="53" xfId="0" applyNumberFormat="1" applyFont="1" applyBorder="1" applyAlignment="1">
      <alignment horizontal="left"/>
    </xf>
    <xf numFmtId="0" fontId="56" fillId="0" borderId="45" xfId="0" applyFont="1" applyBorder="1" applyAlignment="1">
      <alignment/>
    </xf>
    <xf numFmtId="4" fontId="57" fillId="0" borderId="45" xfId="0" applyNumberFormat="1" applyFont="1" applyBorder="1" applyAlignment="1">
      <alignment/>
    </xf>
    <xf numFmtId="0" fontId="56" fillId="0" borderId="47" xfId="0" applyFont="1" applyBorder="1" applyAlignment="1">
      <alignment/>
    </xf>
    <xf numFmtId="0" fontId="55" fillId="0" borderId="38" xfId="0" applyFont="1" applyBorder="1" applyAlignment="1">
      <alignment/>
    </xf>
    <xf numFmtId="4" fontId="58" fillId="0" borderId="35" xfId="0" applyNumberFormat="1" applyFont="1" applyBorder="1" applyAlignment="1">
      <alignment/>
    </xf>
    <xf numFmtId="0" fontId="56" fillId="0" borderId="49" xfId="0" applyFont="1" applyBorder="1" applyAlignment="1">
      <alignment horizontal="right"/>
    </xf>
    <xf numFmtId="0" fontId="55" fillId="0" borderId="42" xfId="0" applyFont="1" applyBorder="1" applyAlignment="1">
      <alignment/>
    </xf>
    <xf numFmtId="4" fontId="58" fillId="0" borderId="35" xfId="0" applyNumberFormat="1" applyFont="1" applyBorder="1" applyAlignment="1">
      <alignment horizontal="center"/>
    </xf>
    <xf numFmtId="0" fontId="55" fillId="0" borderId="49" xfId="0" applyFont="1" applyBorder="1" applyAlignment="1">
      <alignment/>
    </xf>
    <xf numFmtId="0" fontId="55" fillId="35" borderId="44" xfId="0" applyFont="1" applyFill="1" applyBorder="1" applyAlignment="1">
      <alignment/>
    </xf>
    <xf numFmtId="0" fontId="55" fillId="0" borderId="51" xfId="0" applyFont="1" applyBorder="1" applyAlignment="1">
      <alignment/>
    </xf>
    <xf numFmtId="0" fontId="55" fillId="0" borderId="54" xfId="0" applyFont="1" applyBorder="1" applyAlignment="1">
      <alignment/>
    </xf>
    <xf numFmtId="0" fontId="55" fillId="0" borderId="0" xfId="0" applyFont="1" applyBorder="1" applyAlignment="1">
      <alignment/>
    </xf>
    <xf numFmtId="10" fontId="55" fillId="0" borderId="44" xfId="0" applyNumberFormat="1" applyFont="1" applyBorder="1" applyAlignment="1">
      <alignment/>
    </xf>
    <xf numFmtId="10" fontId="55" fillId="0" borderId="35" xfId="0" applyNumberFormat="1" applyFont="1" applyBorder="1" applyAlignment="1">
      <alignment/>
    </xf>
    <xf numFmtId="0" fontId="55" fillId="0" borderId="55" xfId="0" applyFont="1" applyFill="1" applyBorder="1" applyAlignment="1">
      <alignment/>
    </xf>
    <xf numFmtId="0" fontId="55" fillId="0" borderId="56" xfId="0" applyFont="1" applyFill="1" applyBorder="1" applyAlignment="1">
      <alignment/>
    </xf>
    <xf numFmtId="0" fontId="55" fillId="0" borderId="57" xfId="0" applyFont="1" applyFill="1" applyBorder="1" applyAlignment="1">
      <alignment/>
    </xf>
    <xf numFmtId="10" fontId="55" fillId="0" borderId="45" xfId="0" applyNumberFormat="1" applyFont="1" applyFill="1" applyBorder="1" applyAlignment="1">
      <alignment/>
    </xf>
    <xf numFmtId="0" fontId="55" fillId="0" borderId="45" xfId="0" applyFont="1" applyFill="1" applyBorder="1" applyAlignment="1">
      <alignment/>
    </xf>
    <xf numFmtId="0" fontId="55" fillId="0" borderId="58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33" xfId="0" applyFont="1" applyFill="1" applyBorder="1" applyAlignment="1">
      <alignment/>
    </xf>
    <xf numFmtId="0" fontId="56" fillId="0" borderId="36" xfId="0" applyFont="1" applyFill="1" applyBorder="1" applyAlignment="1">
      <alignment/>
    </xf>
    <xf numFmtId="0" fontId="53" fillId="0" borderId="37" xfId="0" applyFont="1" applyFill="1" applyBorder="1" applyAlignment="1">
      <alignment/>
    </xf>
    <xf numFmtId="10" fontId="56" fillId="0" borderId="37" xfId="0" applyNumberFormat="1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56" fillId="0" borderId="41" xfId="0" applyFont="1" applyFill="1" applyBorder="1" applyAlignment="1">
      <alignment/>
    </xf>
    <xf numFmtId="0" fontId="56" fillId="0" borderId="24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10" fontId="56" fillId="0" borderId="18" xfId="0" applyNumberFormat="1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/>
    </xf>
    <xf numFmtId="0" fontId="53" fillId="0" borderId="24" xfId="0" applyFont="1" applyFill="1" applyBorder="1" applyAlignment="1">
      <alignment/>
    </xf>
    <xf numFmtId="0" fontId="53" fillId="39" borderId="24" xfId="0" applyFont="1" applyFill="1" applyBorder="1" applyAlignment="1">
      <alignment/>
    </xf>
    <xf numFmtId="0" fontId="53" fillId="39" borderId="18" xfId="0" applyFont="1" applyFill="1" applyBorder="1" applyAlignment="1">
      <alignment/>
    </xf>
    <xf numFmtId="10" fontId="56" fillId="39" borderId="18" xfId="0" applyNumberFormat="1" applyFont="1" applyFill="1" applyBorder="1" applyAlignment="1">
      <alignment horizontal="center"/>
    </xf>
    <xf numFmtId="0" fontId="56" fillId="39" borderId="18" xfId="0" applyFont="1" applyFill="1" applyBorder="1" applyAlignment="1">
      <alignment horizontal="center"/>
    </xf>
    <xf numFmtId="0" fontId="56" fillId="39" borderId="42" xfId="0" applyFont="1" applyFill="1" applyBorder="1" applyAlignment="1">
      <alignment horizontal="center"/>
    </xf>
    <xf numFmtId="0" fontId="55" fillId="39" borderId="0" xfId="0" applyFont="1" applyFill="1" applyAlignment="1">
      <alignment/>
    </xf>
    <xf numFmtId="49" fontId="53" fillId="0" borderId="24" xfId="0" applyNumberFormat="1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53" fillId="0" borderId="59" xfId="0" applyFont="1" applyFill="1" applyBorder="1" applyAlignment="1">
      <alignment/>
    </xf>
    <xf numFmtId="0" fontId="56" fillId="0" borderId="52" xfId="0" applyFont="1" applyFill="1" applyBorder="1" applyAlignment="1">
      <alignment/>
    </xf>
    <xf numFmtId="10" fontId="56" fillId="0" borderId="52" xfId="0" applyNumberFormat="1" applyFont="1" applyFill="1" applyBorder="1" applyAlignment="1">
      <alignment horizontal="center"/>
    </xf>
    <xf numFmtId="0" fontId="56" fillId="0" borderId="52" xfId="0" applyFont="1" applyFill="1" applyBorder="1" applyAlignment="1">
      <alignment horizontal="center"/>
    </xf>
    <xf numFmtId="0" fontId="56" fillId="0" borderId="53" xfId="0" applyFont="1" applyFill="1" applyBorder="1" applyAlignment="1">
      <alignment horizontal="center"/>
    </xf>
    <xf numFmtId="0" fontId="54" fillId="0" borderId="44" xfId="0" applyFont="1" applyBorder="1" applyAlignment="1">
      <alignment/>
    </xf>
    <xf numFmtId="0" fontId="54" fillId="0" borderId="60" xfId="0" applyFont="1" applyBorder="1" applyAlignment="1">
      <alignment/>
    </xf>
    <xf numFmtId="0" fontId="54" fillId="0" borderId="61" xfId="0" applyFont="1" applyBorder="1" applyAlignment="1">
      <alignment/>
    </xf>
    <xf numFmtId="0" fontId="54" fillId="0" borderId="62" xfId="0" applyFont="1" applyBorder="1" applyAlignment="1">
      <alignment/>
    </xf>
    <xf numFmtId="0" fontId="54" fillId="0" borderId="44" xfId="0" applyFont="1" applyBorder="1" applyAlignment="1">
      <alignment horizontal="center" vertical="center" textRotation="90" wrapText="1"/>
    </xf>
    <xf numFmtId="0" fontId="54" fillId="0" borderId="44" xfId="0" applyFont="1" applyBorder="1" applyAlignment="1">
      <alignment horizontal="center" textRotation="90"/>
    </xf>
    <xf numFmtId="10" fontId="54" fillId="0" borderId="35" xfId="0" applyNumberFormat="1" applyFont="1" applyBorder="1" applyAlignment="1">
      <alignment/>
    </xf>
    <xf numFmtId="2" fontId="54" fillId="0" borderId="63" xfId="0" applyNumberFormat="1" applyFont="1" applyBorder="1" applyAlignment="1">
      <alignment/>
    </xf>
    <xf numFmtId="0" fontId="54" fillId="0" borderId="64" xfId="0" applyFont="1" applyBorder="1" applyAlignment="1">
      <alignment/>
    </xf>
    <xf numFmtId="2" fontId="54" fillId="0" borderId="64" xfId="0" applyNumberFormat="1" applyFont="1" applyBorder="1" applyAlignment="1">
      <alignment/>
    </xf>
    <xf numFmtId="0" fontId="54" fillId="0" borderId="65" xfId="0" applyFont="1" applyBorder="1" applyAlignment="1">
      <alignment/>
    </xf>
    <xf numFmtId="10" fontId="54" fillId="0" borderId="44" xfId="0" applyNumberFormat="1" applyFont="1" applyBorder="1" applyAlignment="1">
      <alignment/>
    </xf>
    <xf numFmtId="0" fontId="54" fillId="0" borderId="66" xfId="0" applyFont="1" applyBorder="1" applyAlignment="1">
      <alignment/>
    </xf>
    <xf numFmtId="0" fontId="54" fillId="0" borderId="67" xfId="0" applyFont="1" applyBorder="1" applyAlignment="1">
      <alignment/>
    </xf>
    <xf numFmtId="0" fontId="55" fillId="38" borderId="33" xfId="0" applyFont="1" applyFill="1" applyBorder="1" applyAlignment="1">
      <alignment horizontal="center" wrapText="1"/>
    </xf>
    <xf numFmtId="0" fontId="54" fillId="0" borderId="68" xfId="0" applyFont="1" applyBorder="1" applyAlignment="1">
      <alignment horizontal="center"/>
    </xf>
    <xf numFmtId="0" fontId="55" fillId="38" borderId="0" xfId="0" applyFont="1" applyFill="1" applyBorder="1" applyAlignment="1">
      <alignment horizontal="center" wrapText="1"/>
    </xf>
    <xf numFmtId="2" fontId="54" fillId="0" borderId="44" xfId="0" applyNumberFormat="1" applyFont="1" applyBorder="1" applyAlignment="1">
      <alignment/>
    </xf>
    <xf numFmtId="0" fontId="54" fillId="0" borderId="69" xfId="0" applyFont="1" applyBorder="1" applyAlignment="1">
      <alignment/>
    </xf>
    <xf numFmtId="0" fontId="54" fillId="0" borderId="70" xfId="0" applyFont="1" applyBorder="1" applyAlignment="1">
      <alignment/>
    </xf>
    <xf numFmtId="0" fontId="54" fillId="35" borderId="44" xfId="0" applyFont="1" applyFill="1" applyBorder="1" applyAlignment="1">
      <alignment/>
    </xf>
    <xf numFmtId="0" fontId="54" fillId="0" borderId="44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38" borderId="46" xfId="0" applyFont="1" applyFill="1" applyBorder="1" applyAlignment="1">
      <alignment horizontal="center" wrapText="1"/>
    </xf>
    <xf numFmtId="2" fontId="54" fillId="0" borderId="33" xfId="0" applyNumberFormat="1" applyFont="1" applyBorder="1" applyAlignment="1">
      <alignment/>
    </xf>
    <xf numFmtId="0" fontId="53" fillId="35" borderId="44" xfId="0" applyFont="1" applyFill="1" applyBorder="1" applyAlignment="1">
      <alignment/>
    </xf>
    <xf numFmtId="0" fontId="55" fillId="38" borderId="48" xfId="0" applyFont="1" applyFill="1" applyBorder="1" applyAlignment="1">
      <alignment horizontal="center" wrapText="1"/>
    </xf>
    <xf numFmtId="2" fontId="54" fillId="0" borderId="41" xfId="0" applyNumberFormat="1" applyFont="1" applyBorder="1" applyAlignment="1">
      <alignment/>
    </xf>
    <xf numFmtId="0" fontId="55" fillId="38" borderId="50" xfId="0" applyFont="1" applyFill="1" applyBorder="1" applyAlignment="1">
      <alignment horizontal="center" wrapText="1"/>
    </xf>
    <xf numFmtId="2" fontId="54" fillId="0" borderId="34" xfId="0" applyNumberFormat="1" applyFont="1" applyBorder="1" applyAlignment="1">
      <alignment/>
    </xf>
    <xf numFmtId="0" fontId="54" fillId="0" borderId="45" xfId="0" applyFont="1" applyBorder="1" applyAlignment="1">
      <alignment horizontal="center"/>
    </xf>
    <xf numFmtId="0" fontId="55" fillId="38" borderId="71" xfId="0" applyFont="1" applyFill="1" applyBorder="1" applyAlignment="1">
      <alignment wrapText="1"/>
    </xf>
    <xf numFmtId="0" fontId="55" fillId="38" borderId="61" xfId="0" applyFont="1" applyFill="1" applyBorder="1" applyAlignment="1">
      <alignment horizontal="center" wrapText="1"/>
    </xf>
    <xf numFmtId="0" fontId="55" fillId="38" borderId="66" xfId="0" applyFont="1" applyFill="1" applyBorder="1" applyAlignment="1">
      <alignment horizontal="center" wrapText="1"/>
    </xf>
    <xf numFmtId="2" fontId="55" fillId="0" borderId="22" xfId="0" applyNumberFormat="1" applyFont="1" applyBorder="1" applyAlignment="1">
      <alignment horizontal="center" wrapText="1"/>
    </xf>
    <xf numFmtId="2" fontId="55" fillId="0" borderId="40" xfId="0" applyNumberFormat="1" applyFont="1" applyBorder="1" applyAlignment="1">
      <alignment horizontal="center" wrapText="1"/>
    </xf>
    <xf numFmtId="0" fontId="55" fillId="0" borderId="59" xfId="0" applyFont="1" applyBorder="1" applyAlignment="1">
      <alignment horizontal="center" wrapText="1"/>
    </xf>
    <xf numFmtId="2" fontId="55" fillId="0" borderId="52" xfId="0" applyNumberFormat="1" applyFont="1" applyBorder="1" applyAlignment="1">
      <alignment horizontal="center" wrapText="1"/>
    </xf>
    <xf numFmtId="2" fontId="55" fillId="0" borderId="53" xfId="0" applyNumberFormat="1" applyFont="1" applyBorder="1" applyAlignment="1">
      <alignment horizontal="center" wrapText="1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wrapText="1"/>
    </xf>
    <xf numFmtId="4" fontId="54" fillId="0" borderId="0" xfId="0" applyNumberFormat="1" applyFont="1" applyFill="1" applyBorder="1" applyAlignment="1">
      <alignment horizontal="center"/>
    </xf>
    <xf numFmtId="0" fontId="53" fillId="0" borderId="44" xfId="0" applyFont="1" applyBorder="1" applyAlignment="1">
      <alignment/>
    </xf>
    <xf numFmtId="0" fontId="55" fillId="0" borderId="0" xfId="0" applyFont="1" applyFill="1" applyBorder="1" applyAlignment="1">
      <alignment wrapText="1"/>
    </xf>
    <xf numFmtId="2" fontId="55" fillId="0" borderId="0" xfId="0" applyNumberFormat="1" applyFont="1" applyFill="1" applyBorder="1" applyAlignment="1">
      <alignment horizontal="center" wrapText="1"/>
    </xf>
    <xf numFmtId="0" fontId="53" fillId="0" borderId="45" xfId="0" applyFont="1" applyBorder="1" applyAlignment="1">
      <alignment/>
    </xf>
    <xf numFmtId="0" fontId="53" fillId="0" borderId="72" xfId="0" applyFont="1" applyBorder="1" applyAlignment="1">
      <alignment/>
    </xf>
    <xf numFmtId="0" fontId="53" fillId="0" borderId="35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5" fillId="38" borderId="44" xfId="0" applyFont="1" applyFill="1" applyBorder="1" applyAlignment="1">
      <alignment horizontal="center" vertical="top" wrapText="1"/>
    </xf>
    <xf numFmtId="0" fontId="55" fillId="0" borderId="44" xfId="0" applyFont="1" applyBorder="1" applyAlignment="1">
      <alignment horizontal="justify" vertical="top" wrapText="1"/>
    </xf>
    <xf numFmtId="16" fontId="55" fillId="33" borderId="44" xfId="0" applyNumberFormat="1" applyFont="1" applyFill="1" applyBorder="1" applyAlignment="1" applyProtection="1">
      <alignment horizontal="center" wrapText="1"/>
      <protection hidden="1"/>
    </xf>
    <xf numFmtId="0" fontId="55" fillId="0" borderId="73" xfId="0" applyFont="1" applyBorder="1" applyAlignment="1">
      <alignment horizontal="center" vertical="top" wrapText="1"/>
    </xf>
    <xf numFmtId="4" fontId="54" fillId="0" borderId="44" xfId="0" applyNumberFormat="1" applyFont="1" applyBorder="1" applyAlignment="1">
      <alignment/>
    </xf>
    <xf numFmtId="2" fontId="54" fillId="0" borderId="46" xfId="0" applyNumberFormat="1" applyFont="1" applyBorder="1" applyAlignment="1">
      <alignment/>
    </xf>
    <xf numFmtId="2" fontId="54" fillId="0" borderId="50" xfId="0" applyNumberFormat="1" applyFont="1" applyBorder="1" applyAlignment="1">
      <alignment/>
    </xf>
    <xf numFmtId="0" fontId="54" fillId="0" borderId="34" xfId="0" applyFont="1" applyBorder="1" applyAlignment="1">
      <alignment/>
    </xf>
    <xf numFmtId="0" fontId="54" fillId="0" borderId="55" xfId="0" applyFont="1" applyBorder="1" applyAlignment="1">
      <alignment horizontal="center"/>
    </xf>
    <xf numFmtId="0" fontId="54" fillId="0" borderId="57" xfId="0" applyFont="1" applyBorder="1" applyAlignment="1">
      <alignment horizontal="center"/>
    </xf>
    <xf numFmtId="0" fontId="54" fillId="0" borderId="58" xfId="0" applyFont="1" applyBorder="1" applyAlignment="1">
      <alignment horizontal="center"/>
    </xf>
    <xf numFmtId="0" fontId="54" fillId="0" borderId="74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4" fillId="0" borderId="37" xfId="0" applyFont="1" applyBorder="1" applyAlignment="1">
      <alignment/>
    </xf>
    <xf numFmtId="0" fontId="55" fillId="0" borderId="38" xfId="0" applyFont="1" applyBorder="1" applyAlignment="1">
      <alignment horizontal="center" wrapText="1"/>
    </xf>
    <xf numFmtId="0" fontId="54" fillId="0" borderId="44" xfId="0" applyFont="1" applyFill="1" applyBorder="1" applyAlignment="1">
      <alignment horizontal="center"/>
    </xf>
    <xf numFmtId="17" fontId="55" fillId="33" borderId="44" xfId="0" applyNumberFormat="1" applyFont="1" applyFill="1" applyBorder="1" applyAlignment="1" applyProtection="1">
      <alignment horizontal="center" wrapText="1"/>
      <protection hidden="1"/>
    </xf>
    <xf numFmtId="0" fontId="54" fillId="0" borderId="49" xfId="0" applyFont="1" applyBorder="1" applyAlignment="1">
      <alignment horizontal="center"/>
    </xf>
    <xf numFmtId="0" fontId="54" fillId="0" borderId="18" xfId="0" applyFont="1" applyBorder="1" applyAlignment="1">
      <alignment/>
    </xf>
    <xf numFmtId="0" fontId="55" fillId="0" borderId="42" xfId="0" applyFont="1" applyBorder="1" applyAlignment="1">
      <alignment horizontal="center" wrapText="1"/>
    </xf>
    <xf numFmtId="0" fontId="55" fillId="33" borderId="44" xfId="0" applyFont="1" applyFill="1" applyBorder="1" applyAlignment="1" applyProtection="1">
      <alignment horizontal="center" wrapText="1"/>
      <protection hidden="1"/>
    </xf>
    <xf numFmtId="0" fontId="54" fillId="0" borderId="18" xfId="0" applyFont="1" applyBorder="1" applyAlignment="1" quotePrefix="1">
      <alignment/>
    </xf>
    <xf numFmtId="0" fontId="55" fillId="38" borderId="44" xfId="0" applyFont="1" applyFill="1" applyBorder="1" applyAlignment="1">
      <alignment horizontal="center" wrapText="1"/>
    </xf>
    <xf numFmtId="0" fontId="55" fillId="38" borderId="75" xfId="0" applyFont="1" applyFill="1" applyBorder="1" applyAlignment="1">
      <alignment horizontal="center" wrapText="1"/>
    </xf>
    <xf numFmtId="0" fontId="55" fillId="33" borderId="44" xfId="0" applyFont="1" applyFill="1" applyBorder="1" applyAlignment="1" applyProtection="1">
      <alignment horizontal="justify" wrapText="1"/>
      <protection hidden="1"/>
    </xf>
    <xf numFmtId="0" fontId="54" fillId="0" borderId="51" xfId="0" applyFont="1" applyBorder="1" applyAlignment="1">
      <alignment horizontal="center"/>
    </xf>
    <xf numFmtId="0" fontId="54" fillId="0" borderId="52" xfId="0" applyFont="1" applyBorder="1" applyAlignment="1">
      <alignment/>
    </xf>
    <xf numFmtId="0" fontId="54" fillId="0" borderId="52" xfId="0" applyFont="1" applyBorder="1" applyAlignment="1" quotePrefix="1">
      <alignment/>
    </xf>
    <xf numFmtId="0" fontId="55" fillId="0" borderId="53" xfId="0" applyFont="1" applyBorder="1" applyAlignment="1">
      <alignment horizontal="center" wrapText="1"/>
    </xf>
    <xf numFmtId="0" fontId="54" fillId="0" borderId="76" xfId="0" applyFont="1" applyBorder="1" applyAlignment="1">
      <alignment horizontal="center"/>
    </xf>
    <xf numFmtId="0" fontId="53" fillId="0" borderId="73" xfId="0" applyFont="1" applyBorder="1" applyAlignment="1">
      <alignment/>
    </xf>
    <xf numFmtId="0" fontId="55" fillId="0" borderId="0" xfId="0" applyNumberFormat="1" applyFont="1" applyBorder="1" applyAlignment="1">
      <alignment horizontal="center" vertical="center" wrapText="1"/>
    </xf>
    <xf numFmtId="2" fontId="55" fillId="0" borderId="35" xfId="0" applyNumberFormat="1" applyFont="1" applyBorder="1" applyAlignment="1">
      <alignment/>
    </xf>
    <xf numFmtId="0" fontId="54" fillId="0" borderId="71" xfId="0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0" fontId="54" fillId="0" borderId="75" xfId="0" applyFont="1" applyBorder="1" applyAlignment="1">
      <alignment horizontal="center"/>
    </xf>
    <xf numFmtId="0" fontId="54" fillId="0" borderId="77" xfId="0" applyFont="1" applyBorder="1" applyAlignment="1">
      <alignment horizontal="center"/>
    </xf>
    <xf numFmtId="0" fontId="55" fillId="0" borderId="78" xfId="0" applyFont="1" applyBorder="1" applyAlignment="1">
      <alignment horizontal="center" wrapText="1"/>
    </xf>
    <xf numFmtId="0" fontId="55" fillId="0" borderId="79" xfId="0" applyFont="1" applyBorder="1" applyAlignment="1">
      <alignment horizontal="center" wrapText="1"/>
    </xf>
    <xf numFmtId="0" fontId="55" fillId="38" borderId="53" xfId="0" applyFont="1" applyFill="1" applyBorder="1" applyAlignment="1">
      <alignment horizontal="center" wrapText="1"/>
    </xf>
    <xf numFmtId="0" fontId="55" fillId="0" borderId="80" xfId="0" applyFont="1" applyBorder="1" applyAlignment="1">
      <alignment horizontal="center" wrapText="1"/>
    </xf>
    <xf numFmtId="4" fontId="54" fillId="0" borderId="62" xfId="0" applyNumberFormat="1" applyFont="1" applyBorder="1" applyAlignment="1">
      <alignment horizontal="center"/>
    </xf>
    <xf numFmtId="10" fontId="54" fillId="0" borderId="44" xfId="0" applyNumberFormat="1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2" fontId="54" fillId="0" borderId="39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0" fontId="55" fillId="38" borderId="29" xfId="0" applyNumberFormat="1" applyFont="1" applyFill="1" applyBorder="1" applyAlignment="1">
      <alignment horizontal="center"/>
    </xf>
    <xf numFmtId="2" fontId="55" fillId="0" borderId="41" xfId="0" applyNumberFormat="1" applyFont="1" applyBorder="1" applyAlignment="1">
      <alignment horizontal="center"/>
    </xf>
    <xf numFmtId="10" fontId="55" fillId="38" borderId="81" xfId="0" applyNumberFormat="1" applyFont="1" applyFill="1" applyBorder="1" applyAlignment="1">
      <alignment horizontal="center"/>
    </xf>
    <xf numFmtId="2" fontId="55" fillId="0" borderId="34" xfId="0" applyNumberFormat="1" applyFont="1" applyBorder="1" applyAlignment="1">
      <alignment horizontal="center"/>
    </xf>
    <xf numFmtId="2" fontId="54" fillId="0" borderId="44" xfId="0" applyNumberFormat="1" applyFont="1" applyBorder="1" applyAlignment="1">
      <alignment horizontal="center"/>
    </xf>
    <xf numFmtId="0" fontId="54" fillId="0" borderId="69" xfId="0" applyFont="1" applyBorder="1" applyAlignment="1">
      <alignment horizontal="center"/>
    </xf>
    <xf numFmtId="0" fontId="54" fillId="0" borderId="82" xfId="0" applyFont="1" applyBorder="1" applyAlignment="1">
      <alignment horizontal="center"/>
    </xf>
    <xf numFmtId="0" fontId="55" fillId="38" borderId="77" xfId="0" applyFont="1" applyFill="1" applyBorder="1" applyAlignment="1">
      <alignment horizontal="center" wrapText="1"/>
    </xf>
    <xf numFmtId="0" fontId="55" fillId="0" borderId="40" xfId="0" applyFont="1" applyBorder="1" applyAlignment="1">
      <alignment horizontal="center" wrapText="1"/>
    </xf>
    <xf numFmtId="0" fontId="54" fillId="0" borderId="48" xfId="0" applyFont="1" applyBorder="1" applyAlignment="1">
      <alignment horizontal="center"/>
    </xf>
    <xf numFmtId="0" fontId="55" fillId="38" borderId="49" xfId="0" applyFont="1" applyFill="1" applyBorder="1" applyAlignment="1">
      <alignment horizontal="center" wrapText="1"/>
    </xf>
    <xf numFmtId="0" fontId="55" fillId="38" borderId="51" xfId="0" applyFont="1" applyFill="1" applyBorder="1" applyAlignment="1">
      <alignment horizontal="center" wrapText="1"/>
    </xf>
    <xf numFmtId="0" fontId="55" fillId="0" borderId="54" xfId="0" applyFont="1" applyBorder="1" applyAlignment="1">
      <alignment horizontal="center" wrapText="1"/>
    </xf>
    <xf numFmtId="0" fontId="54" fillId="0" borderId="46" xfId="0" applyFont="1" applyBorder="1" applyAlignment="1">
      <alignment horizontal="center"/>
    </xf>
    <xf numFmtId="0" fontId="54" fillId="0" borderId="83" xfId="0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55" fillId="38" borderId="71" xfId="0" applyFont="1" applyFill="1" applyBorder="1" applyAlignment="1">
      <alignment horizontal="center" wrapText="1"/>
    </xf>
    <xf numFmtId="0" fontId="55" fillId="38" borderId="61" xfId="0" applyFont="1" applyFill="1" applyBorder="1" applyAlignment="1">
      <alignment horizontal="center" vertical="top" wrapText="1"/>
    </xf>
    <xf numFmtId="0" fontId="55" fillId="0" borderId="77" xfId="0" applyFont="1" applyBorder="1" applyAlignment="1">
      <alignment horizontal="center" wrapText="1"/>
    </xf>
    <xf numFmtId="0" fontId="55" fillId="0" borderId="22" xfId="0" applyFont="1" applyBorder="1" applyAlignment="1">
      <alignment horizontal="center" vertical="top" wrapText="1"/>
    </xf>
    <xf numFmtId="0" fontId="55" fillId="0" borderId="49" xfId="0" applyFont="1" applyBorder="1" applyAlignment="1">
      <alignment horizontal="center" wrapText="1"/>
    </xf>
    <xf numFmtId="0" fontId="55" fillId="0" borderId="18" xfId="0" applyFont="1" applyBorder="1" applyAlignment="1">
      <alignment horizontal="center" vertical="top" wrapText="1"/>
    </xf>
    <xf numFmtId="0" fontId="55" fillId="0" borderId="51" xfId="0" applyFont="1" applyBorder="1" applyAlignment="1">
      <alignment horizontal="center" wrapText="1"/>
    </xf>
    <xf numFmtId="0" fontId="55" fillId="0" borderId="52" xfId="0" applyFont="1" applyBorder="1" applyAlignment="1">
      <alignment horizontal="center" wrapText="1"/>
    </xf>
    <xf numFmtId="0" fontId="55" fillId="0" borderId="52" xfId="0" applyFont="1" applyBorder="1" applyAlignment="1">
      <alignment horizontal="center" vertical="top" wrapText="1"/>
    </xf>
    <xf numFmtId="0" fontId="54" fillId="0" borderId="72" xfId="0" applyFont="1" applyBorder="1" applyAlignment="1">
      <alignment horizontal="center"/>
    </xf>
    <xf numFmtId="0" fontId="53" fillId="0" borderId="47" xfId="0" applyFont="1" applyBorder="1" applyAlignment="1">
      <alignment/>
    </xf>
    <xf numFmtId="0" fontId="53" fillId="0" borderId="38" xfId="0" applyFont="1" applyBorder="1" applyAlignment="1">
      <alignment/>
    </xf>
    <xf numFmtId="0" fontId="53" fillId="0" borderId="49" xfId="0" applyFont="1" applyBorder="1" applyAlignment="1">
      <alignment/>
    </xf>
    <xf numFmtId="0" fontId="53" fillId="0" borderId="42" xfId="0" applyFont="1" applyBorder="1" applyAlignment="1">
      <alignment/>
    </xf>
    <xf numFmtId="0" fontId="53" fillId="0" borderId="51" xfId="0" applyFont="1" applyBorder="1" applyAlignment="1">
      <alignment/>
    </xf>
    <xf numFmtId="0" fontId="53" fillId="0" borderId="53" xfId="0" applyFont="1" applyBorder="1" applyAlignment="1">
      <alignment/>
    </xf>
    <xf numFmtId="0" fontId="54" fillId="0" borderId="35" xfId="0" applyFont="1" applyBorder="1" applyAlignment="1">
      <alignment/>
    </xf>
    <xf numFmtId="0" fontId="55" fillId="38" borderId="60" xfId="0" applyFont="1" applyFill="1" applyBorder="1" applyAlignment="1">
      <alignment horizontal="center" wrapText="1"/>
    </xf>
    <xf numFmtId="0" fontId="55" fillId="0" borderId="39" xfId="0" applyFont="1" applyBorder="1" applyAlignment="1">
      <alignment horizontal="center" wrapText="1"/>
    </xf>
    <xf numFmtId="0" fontId="55" fillId="0" borderId="34" xfId="0" applyFont="1" applyBorder="1" applyAlignment="1">
      <alignment horizontal="center" wrapText="1"/>
    </xf>
    <xf numFmtId="0" fontId="54" fillId="0" borderId="45" xfId="0" applyFont="1" applyBorder="1" applyAlignment="1">
      <alignment/>
    </xf>
    <xf numFmtId="0" fontId="54" fillId="0" borderId="72" xfId="0" applyFont="1" applyBorder="1" applyAlignment="1">
      <alignment/>
    </xf>
    <xf numFmtId="0" fontId="54" fillId="0" borderId="84" xfId="0" applyFont="1" applyBorder="1" applyAlignment="1">
      <alignment/>
    </xf>
    <xf numFmtId="0" fontId="54" fillId="0" borderId="58" xfId="0" applyFont="1" applyBorder="1" applyAlignment="1">
      <alignment/>
    </xf>
    <xf numFmtId="0" fontId="54" fillId="0" borderId="85" xfId="0" applyFont="1" applyBorder="1" applyAlignment="1">
      <alignment/>
    </xf>
    <xf numFmtId="0" fontId="54" fillId="0" borderId="86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87" xfId="0" applyFont="1" applyBorder="1" applyAlignment="1">
      <alignment/>
    </xf>
    <xf numFmtId="0" fontId="54" fillId="0" borderId="76" xfId="0" applyFont="1" applyBorder="1" applyAlignment="1">
      <alignment/>
    </xf>
    <xf numFmtId="0" fontId="54" fillId="0" borderId="88" xfId="0" applyFont="1" applyBorder="1" applyAlignment="1">
      <alignment/>
    </xf>
    <xf numFmtId="0" fontId="54" fillId="0" borderId="73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84" xfId="0" applyFont="1" applyBorder="1" applyAlignment="1">
      <alignment/>
    </xf>
    <xf numFmtId="0" fontId="53" fillId="0" borderId="58" xfId="0" applyFont="1" applyBorder="1" applyAlignment="1">
      <alignment/>
    </xf>
    <xf numFmtId="0" fontId="53" fillId="0" borderId="85" xfId="0" applyFont="1" applyBorder="1" applyAlignment="1">
      <alignment/>
    </xf>
    <xf numFmtId="0" fontId="54" fillId="0" borderId="38" xfId="0" applyFont="1" applyBorder="1" applyAlignment="1">
      <alignment/>
    </xf>
    <xf numFmtId="0" fontId="54" fillId="0" borderId="42" xfId="0" applyFont="1" applyBorder="1" applyAlignment="1">
      <alignment/>
    </xf>
    <xf numFmtId="0" fontId="54" fillId="0" borderId="53" xfId="0" applyFont="1" applyBorder="1" applyAlignment="1">
      <alignment/>
    </xf>
    <xf numFmtId="0" fontId="54" fillId="0" borderId="33" xfId="0" applyFont="1" applyBorder="1" applyAlignment="1">
      <alignment/>
    </xf>
    <xf numFmtId="0" fontId="54" fillId="0" borderId="68" xfId="0" applyFont="1" applyBorder="1" applyAlignment="1">
      <alignment/>
    </xf>
    <xf numFmtId="0" fontId="54" fillId="0" borderId="47" xfId="0" applyFont="1" applyBorder="1" applyAlignment="1">
      <alignment/>
    </xf>
    <xf numFmtId="0" fontId="54" fillId="0" borderId="51" xfId="0" applyFont="1" applyBorder="1" applyAlignment="1">
      <alignment/>
    </xf>
    <xf numFmtId="0" fontId="54" fillId="0" borderId="49" xfId="0" applyFont="1" applyBorder="1" applyAlignment="1">
      <alignment/>
    </xf>
    <xf numFmtId="0" fontId="55" fillId="38" borderId="18" xfId="0" applyFont="1" applyFill="1" applyBorder="1" applyAlignment="1">
      <alignment horizontal="center" wrapText="1"/>
    </xf>
    <xf numFmtId="0" fontId="54" fillId="34" borderId="71" xfId="0" applyFont="1" applyFill="1" applyBorder="1" applyAlignment="1">
      <alignment horizontal="left"/>
    </xf>
    <xf numFmtId="0" fontId="55" fillId="34" borderId="61" xfId="0" applyFont="1" applyFill="1" applyBorder="1" applyAlignment="1">
      <alignment horizontal="left" wrapText="1"/>
    </xf>
    <xf numFmtId="0" fontId="55" fillId="34" borderId="66" xfId="0" applyFont="1" applyFill="1" applyBorder="1" applyAlignment="1">
      <alignment horizontal="left" wrapText="1"/>
    </xf>
    <xf numFmtId="0" fontId="54" fillId="34" borderId="77" xfId="0" applyFont="1" applyFill="1" applyBorder="1" applyAlignment="1">
      <alignment horizontal="left"/>
    </xf>
    <xf numFmtId="0" fontId="55" fillId="34" borderId="18" xfId="0" applyFont="1" applyFill="1" applyBorder="1" applyAlignment="1">
      <alignment horizontal="left" wrapText="1"/>
    </xf>
    <xf numFmtId="0" fontId="55" fillId="34" borderId="22" xfId="0" applyFont="1" applyFill="1" applyBorder="1" applyAlignment="1">
      <alignment horizontal="left" wrapText="1"/>
    </xf>
    <xf numFmtId="0" fontId="55" fillId="34" borderId="40" xfId="0" applyFont="1" applyFill="1" applyBorder="1" applyAlignment="1">
      <alignment horizontal="left" wrapText="1"/>
    </xf>
    <xf numFmtId="0" fontId="54" fillId="34" borderId="49" xfId="0" applyFont="1" applyFill="1" applyBorder="1" applyAlignment="1">
      <alignment horizontal="left"/>
    </xf>
    <xf numFmtId="0" fontId="55" fillId="34" borderId="42" xfId="0" applyFont="1" applyFill="1" applyBorder="1" applyAlignment="1">
      <alignment horizontal="left" wrapText="1"/>
    </xf>
    <xf numFmtId="0" fontId="54" fillId="34" borderId="51" xfId="0" applyFont="1" applyFill="1" applyBorder="1" applyAlignment="1">
      <alignment horizontal="left"/>
    </xf>
    <xf numFmtId="0" fontId="55" fillId="34" borderId="52" xfId="0" applyFont="1" applyFill="1" applyBorder="1" applyAlignment="1">
      <alignment horizontal="left" wrapText="1"/>
    </xf>
    <xf numFmtId="0" fontId="55" fillId="34" borderId="53" xfId="0" applyFont="1" applyFill="1" applyBorder="1" applyAlignment="1">
      <alignment horizontal="left" wrapText="1"/>
    </xf>
    <xf numFmtId="10" fontId="54" fillId="0" borderId="18" xfId="0" applyNumberFormat="1" applyFont="1" applyBorder="1" applyAlignment="1">
      <alignment/>
    </xf>
    <xf numFmtId="10" fontId="54" fillId="0" borderId="89" xfId="0" applyNumberFormat="1" applyFont="1" applyBorder="1" applyAlignment="1">
      <alignment/>
    </xf>
    <xf numFmtId="0" fontId="54" fillId="0" borderId="50" xfId="0" applyFont="1" applyBorder="1" applyAlignment="1">
      <alignment/>
    </xf>
    <xf numFmtId="0" fontId="54" fillId="0" borderId="80" xfId="0" applyFont="1" applyBorder="1" applyAlignment="1">
      <alignment/>
    </xf>
    <xf numFmtId="0" fontId="55" fillId="38" borderId="37" xfId="0" applyFont="1" applyFill="1" applyBorder="1" applyAlignment="1">
      <alignment horizontal="center" wrapText="1"/>
    </xf>
    <xf numFmtId="0" fontId="55" fillId="38" borderId="89" xfId="0" applyFont="1" applyFill="1" applyBorder="1" applyAlignment="1">
      <alignment horizontal="center" wrapText="1"/>
    </xf>
    <xf numFmtId="0" fontId="55" fillId="38" borderId="54" xfId="0" applyFont="1" applyFill="1" applyBorder="1" applyAlignment="1">
      <alignment horizontal="center" wrapText="1"/>
    </xf>
    <xf numFmtId="0" fontId="55" fillId="38" borderId="18" xfId="0" applyFont="1" applyFill="1" applyBorder="1" applyAlignment="1">
      <alignment horizontal="justify" vertical="top" wrapText="1"/>
    </xf>
    <xf numFmtId="10" fontId="55" fillId="0" borderId="18" xfId="0" applyNumberFormat="1" applyFont="1" applyBorder="1" applyAlignment="1">
      <alignment horizontal="center" wrapText="1"/>
    </xf>
    <xf numFmtId="10" fontId="55" fillId="0" borderId="42" xfId="0" applyNumberFormat="1" applyFont="1" applyBorder="1" applyAlignment="1">
      <alignment horizontal="center" wrapText="1"/>
    </xf>
    <xf numFmtId="0" fontId="55" fillId="38" borderId="29" xfId="0" applyFont="1" applyFill="1" applyBorder="1" applyAlignment="1">
      <alignment horizontal="justify" vertical="top" wrapText="1"/>
    </xf>
    <xf numFmtId="0" fontId="55" fillId="38" borderId="52" xfId="0" applyFont="1" applyFill="1" applyBorder="1" applyAlignment="1">
      <alignment horizontal="justify" vertical="top" wrapText="1"/>
    </xf>
    <xf numFmtId="10" fontId="55" fillId="0" borderId="52" xfId="0" applyNumberFormat="1" applyFont="1" applyBorder="1" applyAlignment="1">
      <alignment horizontal="center" wrapText="1"/>
    </xf>
    <xf numFmtId="10" fontId="55" fillId="0" borderId="53" xfId="0" applyNumberFormat="1" applyFont="1" applyBorder="1" applyAlignment="1">
      <alignment horizontal="center" wrapText="1"/>
    </xf>
    <xf numFmtId="0" fontId="55" fillId="38" borderId="81" xfId="0" applyFont="1" applyFill="1" applyBorder="1" applyAlignment="1">
      <alignment horizontal="justify" vertical="top" wrapText="1"/>
    </xf>
    <xf numFmtId="4" fontId="53" fillId="0" borderId="0" xfId="0" applyNumberFormat="1" applyFont="1" applyAlignment="1">
      <alignment/>
    </xf>
    <xf numFmtId="0" fontId="3" fillId="33" borderId="31" xfId="0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46" fillId="33" borderId="0" xfId="0" applyFont="1" applyFill="1" applyBorder="1" applyAlignment="1" applyProtection="1">
      <alignment vertical="center" wrapText="1"/>
      <protection hidden="1"/>
    </xf>
    <xf numFmtId="0" fontId="3" fillId="33" borderId="21" xfId="0" applyFont="1" applyFill="1" applyBorder="1" applyAlignment="1" applyProtection="1">
      <alignment/>
      <protection hidden="1"/>
    </xf>
    <xf numFmtId="0" fontId="3" fillId="33" borderId="31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 horizontal="right"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 vertical="center" wrapText="1"/>
      <protection hidden="1"/>
    </xf>
    <xf numFmtId="0" fontId="7" fillId="33" borderId="31" xfId="0" applyFont="1" applyFill="1" applyBorder="1" applyAlignment="1" applyProtection="1">
      <alignment horizontal="left"/>
      <protection hidden="1"/>
    </xf>
    <xf numFmtId="0" fontId="0" fillId="33" borderId="31" xfId="0" applyFont="1" applyFill="1" applyBorder="1" applyAlignment="1" applyProtection="1">
      <alignment/>
      <protection hidden="1"/>
    </xf>
    <xf numFmtId="10" fontId="2" fillId="33" borderId="43" xfId="0" applyNumberFormat="1" applyFont="1" applyFill="1" applyBorder="1" applyAlignment="1" applyProtection="1">
      <alignment horizontal="center" vertical="center" wrapText="1"/>
      <protection hidden="1"/>
    </xf>
    <xf numFmtId="4" fontId="2" fillId="33" borderId="43" xfId="0" applyNumberFormat="1" applyFont="1" applyFill="1" applyBorder="1" applyAlignment="1" applyProtection="1">
      <alignment horizontal="center" vertical="center" wrapText="1"/>
      <protection hidden="1"/>
    </xf>
    <xf numFmtId="4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30" xfId="0" applyFont="1" applyFill="1" applyBorder="1" applyAlignment="1" applyProtection="1">
      <alignment/>
      <protection hidden="1"/>
    </xf>
    <xf numFmtId="0" fontId="7" fillId="33" borderId="31" xfId="0" applyFont="1" applyFill="1" applyBorder="1" applyAlignment="1" applyProtection="1">
      <alignment/>
      <protection hidden="1"/>
    </xf>
    <xf numFmtId="4" fontId="0" fillId="33" borderId="21" xfId="0" applyNumberFormat="1" applyFont="1" applyFill="1" applyBorder="1" applyAlignment="1" applyProtection="1">
      <alignment/>
      <protection hidden="1"/>
    </xf>
    <xf numFmtId="0" fontId="3" fillId="33" borderId="30" xfId="0" applyFont="1" applyFill="1" applyBorder="1" applyAlignment="1" applyProtection="1">
      <alignment/>
      <protection hidden="1"/>
    </xf>
    <xf numFmtId="0" fontId="8" fillId="33" borderId="21" xfId="0" applyFont="1" applyFill="1" applyBorder="1" applyAlignment="1" applyProtection="1">
      <alignment vertical="center" wrapText="1"/>
      <protection hidden="1"/>
    </xf>
    <xf numFmtId="0" fontId="6" fillId="33" borderId="21" xfId="0" applyFont="1" applyFill="1" applyBorder="1" applyAlignment="1" applyProtection="1">
      <alignment horizontal="left"/>
      <protection hidden="1"/>
    </xf>
    <xf numFmtId="0" fontId="3" fillId="33" borderId="21" xfId="0" applyFont="1" applyFill="1" applyBorder="1" applyAlignment="1" applyProtection="1">
      <alignment horizontal="right"/>
      <protection hidden="1"/>
    </xf>
    <xf numFmtId="0" fontId="3" fillId="33" borderId="27" xfId="0" applyFont="1" applyFill="1" applyBorder="1" applyAlignment="1" applyProtection="1">
      <alignment horizontal="right"/>
      <protection hidden="1"/>
    </xf>
    <xf numFmtId="0" fontId="3" fillId="33" borderId="31" xfId="0" applyFont="1" applyFill="1" applyBorder="1" applyAlignment="1" applyProtection="1">
      <alignment horizontal="left"/>
      <protection hidden="1"/>
    </xf>
    <xf numFmtId="0" fontId="61" fillId="33" borderId="21" xfId="0" applyFont="1" applyFill="1" applyBorder="1" applyAlignment="1" applyProtection="1">
      <alignment/>
      <protection hidden="1"/>
    </xf>
    <xf numFmtId="0" fontId="54" fillId="0" borderId="52" xfId="0" applyFont="1" applyFill="1" applyBorder="1" applyAlignment="1">
      <alignment/>
    </xf>
    <xf numFmtId="0" fontId="53" fillId="0" borderId="44" xfId="0" applyFont="1" applyFill="1" applyBorder="1" applyAlignment="1">
      <alignment/>
    </xf>
    <xf numFmtId="0" fontId="62" fillId="0" borderId="44" xfId="0" applyFont="1" applyFill="1" applyBorder="1" applyAlignment="1">
      <alignment/>
    </xf>
    <xf numFmtId="0" fontId="54" fillId="39" borderId="77" xfId="0" applyFont="1" applyFill="1" applyBorder="1" applyAlignment="1">
      <alignment/>
    </xf>
    <xf numFmtId="0" fontId="55" fillId="39" borderId="22" xfId="0" applyFont="1" applyFill="1" applyBorder="1" applyAlignment="1">
      <alignment horizontal="left" wrapText="1"/>
    </xf>
    <xf numFmtId="0" fontId="54" fillId="39" borderId="40" xfId="0" applyFont="1" applyFill="1" applyBorder="1" applyAlignment="1">
      <alignment/>
    </xf>
    <xf numFmtId="0" fontId="55" fillId="39" borderId="33" xfId="0" applyFont="1" applyFill="1" applyBorder="1" applyAlignment="1">
      <alignment horizontal="left" wrapText="1"/>
    </xf>
    <xf numFmtId="0" fontId="54" fillId="39" borderId="49" xfId="0" applyFont="1" applyFill="1" applyBorder="1" applyAlignment="1">
      <alignment/>
    </xf>
    <xf numFmtId="0" fontId="55" fillId="39" borderId="18" xfId="0" applyFont="1" applyFill="1" applyBorder="1" applyAlignment="1">
      <alignment horizontal="left" wrapText="1"/>
    </xf>
    <xf numFmtId="0" fontId="54" fillId="39" borderId="42" xfId="0" applyFont="1" applyFill="1" applyBorder="1" applyAlignment="1">
      <alignment/>
    </xf>
    <xf numFmtId="0" fontId="55" fillId="39" borderId="41" xfId="0" applyFont="1" applyFill="1" applyBorder="1" applyAlignment="1">
      <alignment horizontal="left" wrapText="1"/>
    </xf>
    <xf numFmtId="0" fontId="54" fillId="39" borderId="51" xfId="0" applyFont="1" applyFill="1" applyBorder="1" applyAlignment="1">
      <alignment/>
    </xf>
    <xf numFmtId="0" fontId="55" fillId="39" borderId="52" xfId="0" applyFont="1" applyFill="1" applyBorder="1" applyAlignment="1">
      <alignment horizontal="left" wrapText="1"/>
    </xf>
    <xf numFmtId="0" fontId="54" fillId="39" borderId="53" xfId="0" applyFont="1" applyFill="1" applyBorder="1" applyAlignment="1">
      <alignment/>
    </xf>
    <xf numFmtId="0" fontId="55" fillId="39" borderId="34" xfId="0" applyFont="1" applyFill="1" applyBorder="1" applyAlignment="1">
      <alignment horizontal="left" wrapText="1"/>
    </xf>
    <xf numFmtId="0" fontId="54" fillId="34" borderId="33" xfId="0" applyFont="1" applyFill="1" applyBorder="1" applyAlignment="1">
      <alignment/>
    </xf>
    <xf numFmtId="0" fontId="54" fillId="34" borderId="41" xfId="0" applyFont="1" applyFill="1" applyBorder="1" applyAlignment="1">
      <alignment/>
    </xf>
    <xf numFmtId="0" fontId="54" fillId="34" borderId="34" xfId="0" applyFont="1" applyFill="1" applyBorder="1" applyAlignment="1">
      <alignment/>
    </xf>
    <xf numFmtId="0" fontId="61" fillId="33" borderId="0" xfId="0" applyFont="1" applyFill="1" applyBorder="1" applyAlignment="1" applyProtection="1">
      <alignment/>
      <protection hidden="1"/>
    </xf>
    <xf numFmtId="0" fontId="21" fillId="33" borderId="0" xfId="0" applyFont="1" applyFill="1" applyBorder="1" applyAlignment="1" applyProtection="1">
      <alignment horizontal="right"/>
      <protection hidden="1"/>
    </xf>
    <xf numFmtId="0" fontId="21" fillId="33" borderId="0" xfId="0" applyFont="1" applyFill="1" applyBorder="1" applyAlignment="1" applyProtection="1">
      <alignment/>
      <protection hidden="1"/>
    </xf>
    <xf numFmtId="0" fontId="61" fillId="33" borderId="0" xfId="0" applyFont="1" applyFill="1" applyBorder="1" applyAlignment="1" applyProtection="1">
      <alignment horizontal="left"/>
      <protection hidden="1"/>
    </xf>
    <xf numFmtId="0" fontId="21" fillId="33" borderId="31" xfId="0" applyFont="1" applyFill="1" applyBorder="1" applyAlignment="1" applyProtection="1">
      <alignment horizontal="right"/>
      <protection hidden="1"/>
    </xf>
    <xf numFmtId="4" fontId="21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61" fillId="33" borderId="0" xfId="0" applyFont="1" applyFill="1" applyBorder="1" applyAlignment="1" applyProtection="1">
      <alignment vertical="center"/>
      <protection hidden="1"/>
    </xf>
    <xf numFmtId="0" fontId="21" fillId="33" borderId="0" xfId="0" applyFont="1" applyFill="1" applyBorder="1" applyAlignment="1" applyProtection="1">
      <alignment horizontal="left" vertical="center"/>
      <protection hidden="1"/>
    </xf>
    <xf numFmtId="0" fontId="7" fillId="33" borderId="31" xfId="0" applyFont="1" applyFill="1" applyBorder="1" applyAlignment="1" applyProtection="1">
      <alignment vertical="center"/>
      <protection hidden="1"/>
    </xf>
    <xf numFmtId="1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4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9" xfId="0" applyFont="1" applyFill="1" applyBorder="1" applyAlignment="1" applyProtection="1">
      <alignment horizontal="left"/>
      <protection hidden="1"/>
    </xf>
    <xf numFmtId="0" fontId="3" fillId="33" borderId="19" xfId="0" applyFont="1" applyFill="1" applyBorder="1" applyAlignment="1" applyProtection="1">
      <alignment horizontal="left"/>
      <protection hidden="1"/>
    </xf>
    <xf numFmtId="0" fontId="3" fillId="33" borderId="24" xfId="0" applyFont="1" applyFill="1" applyBorder="1" applyAlignment="1" applyProtection="1">
      <alignment horizontal="left"/>
      <protection hidden="1"/>
    </xf>
    <xf numFmtId="0" fontId="3" fillId="33" borderId="31" xfId="0" applyFont="1" applyFill="1" applyBorder="1" applyAlignment="1" applyProtection="1">
      <alignment horizontal="right"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5" fillId="33" borderId="2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60" fillId="33" borderId="31" xfId="0" applyFont="1" applyFill="1" applyBorder="1" applyAlignment="1" applyProtection="1">
      <alignment horizontal="center" vertical="center"/>
      <protection hidden="1"/>
    </xf>
    <xf numFmtId="0" fontId="60" fillId="33" borderId="0" xfId="0" applyFont="1" applyFill="1" applyBorder="1" applyAlignment="1" applyProtection="1">
      <alignment horizontal="center" vertical="center"/>
      <protection hidden="1"/>
    </xf>
    <xf numFmtId="0" fontId="60" fillId="33" borderId="32" xfId="0" applyFont="1" applyFill="1" applyBorder="1" applyAlignment="1" applyProtection="1">
      <alignment horizontal="center" vertical="center"/>
      <protection hidden="1"/>
    </xf>
    <xf numFmtId="0" fontId="60" fillId="33" borderId="10" xfId="0" applyFont="1" applyFill="1" applyBorder="1" applyAlignment="1" applyProtection="1">
      <alignment horizontal="center" vertical="center"/>
      <protection hidden="1"/>
    </xf>
    <xf numFmtId="0" fontId="46" fillId="33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28" xfId="0" applyFont="1" applyBorder="1" applyAlignment="1" applyProtection="1">
      <alignment horizontal="right"/>
      <protection hidden="1"/>
    </xf>
    <xf numFmtId="0" fontId="52" fillId="33" borderId="0" xfId="0" applyFont="1" applyFill="1" applyBorder="1" applyAlignment="1" applyProtection="1">
      <alignment horizontal="center" vertical="center" wrapText="1"/>
      <protection hidden="1"/>
    </xf>
    <xf numFmtId="0" fontId="60" fillId="33" borderId="31" xfId="0" applyFont="1" applyFill="1" applyBorder="1" applyAlignment="1" applyProtection="1">
      <alignment horizontal="right" wrapText="1"/>
      <protection hidden="1"/>
    </xf>
    <xf numFmtId="0" fontId="60" fillId="33" borderId="0" xfId="0" applyFont="1" applyFill="1" applyBorder="1" applyAlignment="1" applyProtection="1">
      <alignment horizontal="right" wrapText="1"/>
      <protection hidden="1"/>
    </xf>
    <xf numFmtId="0" fontId="6" fillId="33" borderId="30" xfId="0" applyFont="1" applyFill="1" applyBorder="1" applyAlignment="1" applyProtection="1">
      <alignment horizontal="center" vertical="center" wrapText="1"/>
      <protection hidden="1"/>
    </xf>
    <xf numFmtId="0" fontId="6" fillId="33" borderId="27" xfId="0" applyFont="1" applyFill="1" applyBorder="1" applyAlignment="1" applyProtection="1">
      <alignment horizontal="center" vertical="center" wrapText="1"/>
      <protection hidden="1"/>
    </xf>
    <xf numFmtId="0" fontId="6" fillId="33" borderId="31" xfId="0" applyFont="1" applyFill="1" applyBorder="1" applyAlignment="1" applyProtection="1">
      <alignment horizontal="center" vertical="center" wrapText="1"/>
      <protection hidden="1"/>
    </xf>
    <xf numFmtId="0" fontId="6" fillId="33" borderId="28" xfId="0" applyFont="1" applyFill="1" applyBorder="1" applyAlignment="1" applyProtection="1">
      <alignment horizontal="center" vertical="center" wrapText="1"/>
      <protection hidden="1"/>
    </xf>
    <xf numFmtId="0" fontId="6" fillId="33" borderId="32" xfId="0" applyFont="1" applyFill="1" applyBorder="1" applyAlignment="1" applyProtection="1">
      <alignment horizontal="center" vertical="center" wrapText="1"/>
      <protection hidden="1"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43" xfId="0" applyFont="1" applyFill="1" applyBorder="1" applyAlignment="1" applyProtection="1">
      <alignment horizontal="center" vertical="center" textRotation="90" wrapText="1"/>
      <protection hidden="1"/>
    </xf>
    <xf numFmtId="0" fontId="2" fillId="33" borderId="22" xfId="0" applyFont="1" applyFill="1" applyBorder="1" applyAlignment="1" applyProtection="1">
      <alignment horizontal="center" vertical="center" textRotation="90" wrapText="1"/>
      <protection hidden="1"/>
    </xf>
    <xf numFmtId="49" fontId="55" fillId="0" borderId="33" xfId="0" applyNumberFormat="1" applyFont="1" applyBorder="1" applyAlignment="1">
      <alignment horizontal="center" vertical="center" textRotation="90" wrapText="1"/>
    </xf>
    <xf numFmtId="49" fontId="55" fillId="0" borderId="41" xfId="0" applyNumberFormat="1" applyFont="1" applyBorder="1" applyAlignment="1">
      <alignment horizontal="center" vertical="center" textRotation="90" wrapText="1"/>
    </xf>
    <xf numFmtId="49" fontId="55" fillId="0" borderId="34" xfId="0" applyNumberFormat="1" applyFont="1" applyBorder="1" applyAlignment="1">
      <alignment horizontal="center" vertical="center" textRotation="90" wrapText="1"/>
    </xf>
    <xf numFmtId="49" fontId="55" fillId="0" borderId="84" xfId="0" applyNumberFormat="1" applyFont="1" applyBorder="1" applyAlignment="1">
      <alignment horizontal="center"/>
    </xf>
    <xf numFmtId="49" fontId="55" fillId="0" borderId="58" xfId="0" applyNumberFormat="1" applyFont="1" applyBorder="1" applyAlignment="1">
      <alignment horizontal="center"/>
    </xf>
    <xf numFmtId="49" fontId="55" fillId="0" borderId="85" xfId="0" applyNumberFormat="1" applyFont="1" applyBorder="1" applyAlignment="1">
      <alignment horizontal="center"/>
    </xf>
    <xf numFmtId="0" fontId="55" fillId="38" borderId="47" xfId="0" applyFont="1" applyFill="1" applyBorder="1" applyAlignment="1">
      <alignment horizontal="center" wrapText="1"/>
    </xf>
    <xf numFmtId="0" fontId="55" fillId="38" borderId="49" xfId="0" applyFont="1" applyFill="1" applyBorder="1" applyAlignment="1">
      <alignment horizontal="center" wrapText="1"/>
    </xf>
    <xf numFmtId="0" fontId="54" fillId="0" borderId="45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5" fillId="38" borderId="37" xfId="0" applyFont="1" applyFill="1" applyBorder="1" applyAlignment="1">
      <alignment horizontal="center" wrapText="1"/>
    </xf>
    <xf numFmtId="0" fontId="55" fillId="38" borderId="18" xfId="0" applyFont="1" applyFill="1" applyBorder="1" applyAlignment="1">
      <alignment horizontal="center" wrapText="1"/>
    </xf>
    <xf numFmtId="0" fontId="55" fillId="38" borderId="38" xfId="0" applyFont="1" applyFill="1" applyBorder="1" applyAlignment="1">
      <alignment horizontal="center" wrapText="1"/>
    </xf>
    <xf numFmtId="0" fontId="42" fillId="0" borderId="0" xfId="0" applyFont="1" applyAlignment="1" applyProtection="1">
      <alignment horizontal="right"/>
      <protection hidden="1"/>
    </xf>
    <xf numFmtId="0" fontId="31" fillId="37" borderId="18" xfId="0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31" fillId="37" borderId="29" xfId="0" applyFont="1" applyFill="1" applyBorder="1" applyAlignment="1" applyProtection="1">
      <alignment horizontal="center"/>
      <protection locked="0"/>
    </xf>
    <xf numFmtId="0" fontId="31" fillId="37" borderId="24" xfId="0" applyFont="1" applyFill="1" applyBorder="1" applyAlignment="1" applyProtection="1">
      <alignment horizontal="center"/>
      <protection locked="0"/>
    </xf>
    <xf numFmtId="14" fontId="63" fillId="37" borderId="29" xfId="0" applyNumberFormat="1" applyFont="1" applyFill="1" applyBorder="1" applyAlignment="1" applyProtection="1">
      <alignment horizontal="center"/>
      <protection locked="0"/>
    </xf>
    <xf numFmtId="14" fontId="63" fillId="37" borderId="19" xfId="0" applyNumberFormat="1" applyFont="1" applyFill="1" applyBorder="1" applyAlignment="1" applyProtection="1">
      <alignment horizontal="center"/>
      <protection locked="0"/>
    </xf>
    <xf numFmtId="0" fontId="63" fillId="37" borderId="24" xfId="0" applyFont="1" applyFill="1" applyBorder="1" applyAlignment="1" applyProtection="1">
      <alignment horizontal="center"/>
      <protection locked="0"/>
    </xf>
    <xf numFmtId="0" fontId="31" fillId="37" borderId="29" xfId="0" applyFont="1" applyFill="1" applyBorder="1" applyAlignment="1" applyProtection="1">
      <alignment horizontal="left"/>
      <protection locked="0"/>
    </xf>
    <xf numFmtId="0" fontId="31" fillId="37" borderId="19" xfId="0" applyFont="1" applyFill="1" applyBorder="1" applyAlignment="1" applyProtection="1">
      <alignment horizontal="left"/>
      <protection locked="0"/>
    </xf>
    <xf numFmtId="0" fontId="31" fillId="37" borderId="2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hidden="1"/>
    </xf>
    <xf numFmtId="0" fontId="4" fillId="34" borderId="18" xfId="0" applyFont="1" applyFill="1" applyBorder="1" applyAlignment="1" applyProtection="1">
      <alignment horizontal="left"/>
      <protection hidden="1"/>
    </xf>
    <xf numFmtId="0" fontId="31" fillId="37" borderId="29" xfId="0" applyFont="1" applyFill="1" applyBorder="1" applyAlignment="1" applyProtection="1">
      <alignment horizontal="left"/>
      <protection hidden="1"/>
    </xf>
    <xf numFmtId="0" fontId="31" fillId="37" borderId="19" xfId="0" applyFont="1" applyFill="1" applyBorder="1" applyAlignment="1" applyProtection="1">
      <alignment horizontal="left"/>
      <protection hidden="1"/>
    </xf>
    <xf numFmtId="0" fontId="31" fillId="37" borderId="24" xfId="0" applyFont="1" applyFill="1" applyBorder="1" applyAlignment="1" applyProtection="1">
      <alignment horizontal="left"/>
      <protection hidden="1"/>
    </xf>
    <xf numFmtId="0" fontId="2" fillId="34" borderId="29" xfId="0" applyFont="1" applyFill="1" applyBorder="1" applyAlignment="1" applyProtection="1">
      <alignment horizontal="left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2" fillId="34" borderId="19" xfId="0" applyFont="1" applyFill="1" applyBorder="1" applyAlignment="1" applyProtection="1">
      <alignment horizontal="right" wrapText="1"/>
      <protection hidden="1"/>
    </xf>
    <xf numFmtId="0" fontId="0" fillId="34" borderId="19" xfId="0" applyFill="1" applyBorder="1" applyAlignment="1" applyProtection="1">
      <alignment/>
      <protection hidden="1"/>
    </xf>
    <xf numFmtId="0" fontId="31" fillId="37" borderId="29" xfId="0" applyFont="1" applyFill="1" applyBorder="1" applyAlignment="1" applyProtection="1">
      <alignment horizontal="left" wrapText="1"/>
      <protection locked="0"/>
    </xf>
    <xf numFmtId="0" fontId="31" fillId="37" borderId="19" xfId="0" applyFont="1" applyFill="1" applyBorder="1" applyAlignment="1" applyProtection="1">
      <alignment horizontal="left" wrapText="1"/>
      <protection locked="0"/>
    </xf>
    <xf numFmtId="0" fontId="31" fillId="37" borderId="10" xfId="0" applyFont="1" applyFill="1" applyBorder="1" applyAlignment="1" applyProtection="1">
      <alignment horizontal="left" wrapText="1"/>
      <protection locked="0"/>
    </xf>
    <xf numFmtId="0" fontId="31" fillId="37" borderId="11" xfId="0" applyFont="1" applyFill="1" applyBorder="1" applyAlignment="1" applyProtection="1">
      <alignment horizontal="left" wrapText="1"/>
      <protection locked="0"/>
    </xf>
    <xf numFmtId="0" fontId="2" fillId="34" borderId="29" xfId="0" applyFont="1" applyFill="1" applyBorder="1" applyAlignment="1" applyProtection="1">
      <alignment horizontal="left" vertical="center" wrapText="1"/>
      <protection hidden="1"/>
    </xf>
    <xf numFmtId="0" fontId="4" fillId="34" borderId="19" xfId="0" applyFont="1" applyFill="1" applyBorder="1" applyAlignment="1" applyProtection="1">
      <alignment horizontal="left" vertical="center" wrapText="1"/>
      <protection hidden="1"/>
    </xf>
    <xf numFmtId="0" fontId="4" fillId="34" borderId="24" xfId="0" applyFont="1" applyFill="1" applyBorder="1" applyAlignment="1" applyProtection="1">
      <alignment horizontal="left" vertical="center" wrapText="1"/>
      <protection hidden="1"/>
    </xf>
    <xf numFmtId="49" fontId="31" fillId="37" borderId="29" xfId="0" applyNumberFormat="1" applyFont="1" applyFill="1" applyBorder="1" applyAlignment="1" applyProtection="1">
      <alignment horizontal="left" vertical="top" wrapText="1"/>
      <protection locked="0"/>
    </xf>
    <xf numFmtId="49" fontId="31" fillId="37" borderId="19" xfId="0" applyNumberFormat="1" applyFont="1" applyFill="1" applyBorder="1" applyAlignment="1" applyProtection="1">
      <alignment horizontal="left" vertical="top" wrapText="1"/>
      <protection locked="0"/>
    </xf>
    <xf numFmtId="49" fontId="31" fillId="37" borderId="24" xfId="0" applyNumberFormat="1" applyFont="1" applyFill="1" applyBorder="1" applyAlignment="1" applyProtection="1">
      <alignment horizontal="left" vertical="top" wrapText="1"/>
      <protection locked="0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2" fillId="34" borderId="89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2" fillId="34" borderId="29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wrapText="1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49" fillId="37" borderId="18" xfId="0" applyFont="1" applyFill="1" applyBorder="1" applyAlignment="1" applyProtection="1">
      <alignment horizontal="center" vertical="center" wrapText="1"/>
      <protection hidden="1" locked="0"/>
    </xf>
    <xf numFmtId="0" fontId="50" fillId="0" borderId="18" xfId="0" applyFont="1" applyBorder="1" applyAlignment="1" applyProtection="1">
      <alignment horizontal="center" vertical="center" wrapText="1"/>
      <protection hidden="1" locked="0"/>
    </xf>
    <xf numFmtId="0" fontId="49" fillId="37" borderId="18" xfId="0" applyFont="1" applyFill="1" applyBorder="1" applyAlignment="1" applyProtection="1">
      <alignment horizontal="center" vertical="center"/>
      <protection hidden="1" locked="0"/>
    </xf>
    <xf numFmtId="0" fontId="50" fillId="0" borderId="18" xfId="0" applyFont="1" applyBorder="1" applyAlignment="1" applyProtection="1">
      <alignment/>
      <protection hidden="1" locked="0"/>
    </xf>
    <xf numFmtId="0" fontId="31" fillId="37" borderId="29" xfId="0" applyFont="1" applyFill="1" applyBorder="1" applyAlignment="1" applyProtection="1">
      <alignment horizontal="center" vertical="center" wrapText="1"/>
      <protection hidden="1"/>
    </xf>
    <xf numFmtId="0" fontId="31" fillId="37" borderId="19" xfId="0" applyFont="1" applyFill="1" applyBorder="1" applyAlignment="1" applyProtection="1">
      <alignment horizontal="center" vertical="center" wrapText="1"/>
      <protection hidden="1"/>
    </xf>
    <xf numFmtId="0" fontId="31" fillId="37" borderId="24" xfId="0" applyFont="1" applyFill="1" applyBorder="1" applyAlignment="1" applyProtection="1">
      <alignment horizontal="center" vertical="center" wrapText="1"/>
      <protection hidden="1"/>
    </xf>
    <xf numFmtId="0" fontId="31" fillId="37" borderId="29" xfId="0" applyFont="1" applyFill="1" applyBorder="1" applyAlignment="1" applyProtection="1">
      <alignment horizontal="center" vertical="top" wrapText="1"/>
      <protection locked="0"/>
    </xf>
    <xf numFmtId="0" fontId="31" fillId="37" borderId="19" xfId="0" applyFont="1" applyFill="1" applyBorder="1" applyAlignment="1" applyProtection="1">
      <alignment horizontal="center" vertical="top" wrapText="1"/>
      <protection locked="0"/>
    </xf>
    <xf numFmtId="0" fontId="31" fillId="37" borderId="24" xfId="0" applyFont="1" applyFill="1" applyBorder="1" applyAlignment="1" applyProtection="1">
      <alignment horizontal="center" vertical="top" wrapText="1"/>
      <protection locked="0"/>
    </xf>
    <xf numFmtId="0" fontId="2" fillId="34" borderId="29" xfId="0" applyFont="1" applyFill="1" applyBorder="1" applyAlignment="1" applyProtection="1">
      <alignment/>
      <protection hidden="1"/>
    </xf>
    <xf numFmtId="0" fontId="4" fillId="0" borderId="19" xfId="0" applyFont="1" applyBorder="1" applyAlignment="1" applyProtection="1">
      <alignment/>
      <protection hidden="1"/>
    </xf>
    <xf numFmtId="0" fontId="4" fillId="0" borderId="24" xfId="0" applyFont="1" applyBorder="1" applyAlignment="1" applyProtection="1">
      <alignment/>
      <protection hidden="1"/>
    </xf>
    <xf numFmtId="3" fontId="31" fillId="37" borderId="29" xfId="0" applyNumberFormat="1" applyFont="1" applyFill="1" applyBorder="1" applyAlignment="1" applyProtection="1">
      <alignment horizontal="left" wrapText="1"/>
      <protection hidden="1"/>
    </xf>
    <xf numFmtId="3" fontId="31" fillId="37" borderId="19" xfId="0" applyNumberFormat="1" applyFont="1" applyFill="1" applyBorder="1" applyAlignment="1" applyProtection="1">
      <alignment horizontal="left" wrapText="1"/>
      <protection hidden="1"/>
    </xf>
    <xf numFmtId="4" fontId="31" fillId="37" borderId="18" xfId="0" applyNumberFormat="1" applyFont="1" applyFill="1" applyBorder="1" applyAlignment="1" applyProtection="1">
      <alignment horizontal="left" wrapText="1"/>
      <protection hidden="1"/>
    </xf>
    <xf numFmtId="166" fontId="31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3" fontId="31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31" fillId="37" borderId="29" xfId="0" applyFont="1" applyFill="1" applyBorder="1" applyAlignment="1" applyProtection="1">
      <alignment horizontal="center" vertical="top" wrapText="1"/>
      <protection hidden="1" locked="0"/>
    </xf>
    <xf numFmtId="0" fontId="31" fillId="37" borderId="19" xfId="0" applyFont="1" applyFill="1" applyBorder="1" applyAlignment="1" applyProtection="1">
      <alignment horizontal="center" vertical="top" wrapText="1"/>
      <protection hidden="1" locked="0"/>
    </xf>
    <xf numFmtId="4" fontId="31" fillId="37" borderId="18" xfId="0" applyNumberFormat="1" applyFont="1" applyFill="1" applyBorder="1" applyAlignment="1" applyProtection="1">
      <alignment horizontal="left" wrapText="1"/>
      <protection locked="0"/>
    </xf>
    <xf numFmtId="0" fontId="2" fillId="34" borderId="18" xfId="0" applyFont="1" applyFill="1" applyBorder="1" applyAlignment="1" applyProtection="1">
      <alignment/>
      <protection hidden="1"/>
    </xf>
    <xf numFmtId="0" fontId="4" fillId="34" borderId="18" xfId="0" applyFont="1" applyFill="1" applyBorder="1" applyAlignment="1" applyProtection="1">
      <alignment/>
      <protection hidden="1"/>
    </xf>
    <xf numFmtId="0" fontId="35" fillId="37" borderId="29" xfId="0" applyFont="1" applyFill="1" applyBorder="1" applyAlignment="1" applyProtection="1">
      <alignment horizontal="left"/>
      <protection hidden="1" locked="0"/>
    </xf>
    <xf numFmtId="0" fontId="35" fillId="37" borderId="19" xfId="0" applyFont="1" applyFill="1" applyBorder="1" applyAlignment="1" applyProtection="1">
      <alignment horizontal="left"/>
      <protection hidden="1" locked="0"/>
    </xf>
    <xf numFmtId="0" fontId="4" fillId="37" borderId="18" xfId="0" applyFont="1" applyFill="1" applyBorder="1" applyAlignment="1" applyProtection="1">
      <alignment horizontal="center"/>
      <protection hidden="1"/>
    </xf>
    <xf numFmtId="3" fontId="31" fillId="37" borderId="29" xfId="0" applyNumberFormat="1" applyFont="1" applyFill="1" applyBorder="1" applyAlignment="1" applyProtection="1">
      <alignment horizontal="left"/>
      <protection hidden="1"/>
    </xf>
    <xf numFmtId="3" fontId="31" fillId="37" borderId="19" xfId="0" applyNumberFormat="1" applyFont="1" applyFill="1" applyBorder="1" applyAlignment="1" applyProtection="1">
      <alignment horizontal="left"/>
      <protection hidden="1"/>
    </xf>
    <xf numFmtId="4" fontId="31" fillId="37" borderId="18" xfId="0" applyNumberFormat="1" applyFont="1" applyFill="1" applyBorder="1" applyAlignment="1" applyProtection="1">
      <alignment horizontal="left"/>
      <protection hidden="1"/>
    </xf>
    <xf numFmtId="49" fontId="31" fillId="37" borderId="29" xfId="0" applyNumberFormat="1" applyFont="1" applyFill="1" applyBorder="1" applyAlignment="1" applyProtection="1">
      <alignment horizontal="center"/>
      <protection locked="0"/>
    </xf>
    <xf numFmtId="49" fontId="31" fillId="37" borderId="19" xfId="0" applyNumberFormat="1" applyFont="1" applyFill="1" applyBorder="1" applyAlignment="1" applyProtection="1">
      <alignment horizontal="center"/>
      <protection locked="0"/>
    </xf>
    <xf numFmtId="49" fontId="31" fillId="37" borderId="21" xfId="0" applyNumberFormat="1" applyFont="1" applyFill="1" applyBorder="1" applyAlignment="1" applyProtection="1">
      <alignment horizontal="center"/>
      <protection locked="0"/>
    </xf>
    <xf numFmtId="49" fontId="31" fillId="37" borderId="24" xfId="0" applyNumberFormat="1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right"/>
      <protection hidden="1"/>
    </xf>
    <xf numFmtId="0" fontId="2" fillId="34" borderId="24" xfId="0" applyFont="1" applyFill="1" applyBorder="1" applyAlignment="1" applyProtection="1">
      <alignment horizontal="right"/>
      <protection hidden="1"/>
    </xf>
    <xf numFmtId="0" fontId="2" fillId="37" borderId="18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11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2" fillId="34" borderId="43" xfId="0" applyFont="1" applyFill="1" applyBorder="1" applyAlignment="1" applyProtection="1">
      <alignment horizontal="center" vertical="center" wrapText="1"/>
      <protection hidden="1"/>
    </xf>
    <xf numFmtId="0" fontId="46" fillId="34" borderId="89" xfId="0" applyFont="1" applyFill="1" applyBorder="1" applyAlignment="1" applyProtection="1">
      <alignment horizontal="center" vertical="center" textRotation="90" wrapText="1"/>
      <protection hidden="1"/>
    </xf>
    <xf numFmtId="0" fontId="46" fillId="34" borderId="22" xfId="0" applyFont="1" applyFill="1" applyBorder="1" applyAlignment="1" applyProtection="1">
      <alignment horizontal="center" vertical="center" textRotation="90" wrapText="1"/>
      <protection hidden="1"/>
    </xf>
    <xf numFmtId="10" fontId="36" fillId="37" borderId="18" xfId="0" applyNumberFormat="1" applyFont="1" applyFill="1" applyBorder="1" applyAlignment="1" applyProtection="1">
      <alignment horizontal="center" vertical="center"/>
      <protection hidden="1"/>
    </xf>
    <xf numFmtId="49" fontId="31" fillId="37" borderId="30" xfId="0" applyNumberFormat="1" applyFont="1" applyFill="1" applyBorder="1" applyAlignment="1" applyProtection="1">
      <alignment horizontal="left" vertical="top" wrapText="1"/>
      <protection locked="0"/>
    </xf>
    <xf numFmtId="0" fontId="2" fillId="37" borderId="21" xfId="0" applyFont="1" applyFill="1" applyBorder="1" applyAlignment="1" applyProtection="1">
      <alignment wrapText="1"/>
      <protection locked="0"/>
    </xf>
    <xf numFmtId="0" fontId="2" fillId="37" borderId="27" xfId="0" applyFont="1" applyFill="1" applyBorder="1" applyAlignment="1" applyProtection="1">
      <alignment wrapText="1"/>
      <protection locked="0"/>
    </xf>
    <xf numFmtId="0" fontId="2" fillId="37" borderId="31" xfId="0" applyFont="1" applyFill="1" applyBorder="1" applyAlignment="1" applyProtection="1">
      <alignment wrapText="1"/>
      <protection locked="0"/>
    </xf>
    <xf numFmtId="0" fontId="2" fillId="37" borderId="0" xfId="0" applyFont="1" applyFill="1" applyBorder="1" applyAlignment="1" applyProtection="1">
      <alignment wrapText="1"/>
      <protection locked="0"/>
    </xf>
    <xf numFmtId="0" fontId="2" fillId="37" borderId="28" xfId="0" applyFont="1" applyFill="1" applyBorder="1" applyAlignment="1" applyProtection="1">
      <alignment wrapText="1"/>
      <protection locked="0"/>
    </xf>
    <xf numFmtId="0" fontId="4" fillId="0" borderId="31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0" fontId="4" fillId="0" borderId="32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2" fillId="34" borderId="18" xfId="0" applyFont="1" applyFill="1" applyBorder="1" applyAlignment="1" applyProtection="1">
      <alignment horizontal="left" vertical="center"/>
      <protection hidden="1"/>
    </xf>
    <xf numFmtId="10" fontId="31" fillId="37" borderId="18" xfId="0" applyNumberFormat="1" applyFont="1" applyFill="1" applyBorder="1" applyAlignment="1" applyProtection="1">
      <alignment horizontal="left" vertical="center" wrapText="1"/>
      <protection locked="0"/>
    </xf>
    <xf numFmtId="10" fontId="4" fillId="37" borderId="18" xfId="0" applyNumberFormat="1" applyFont="1" applyFill="1" applyBorder="1" applyAlignment="1" applyProtection="1">
      <alignment/>
      <protection locked="0"/>
    </xf>
    <xf numFmtId="0" fontId="41" fillId="37" borderId="18" xfId="0" applyFont="1" applyFill="1" applyBorder="1" applyAlignment="1" applyProtection="1">
      <alignment horizontal="left" vertical="center" wrapText="1"/>
      <protection locked="0"/>
    </xf>
    <xf numFmtId="0" fontId="4" fillId="37" borderId="18" xfId="0" applyFont="1" applyFill="1" applyBorder="1" applyAlignment="1" applyProtection="1">
      <alignment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41" fillId="37" borderId="29" xfId="0" applyFont="1" applyFill="1" applyBorder="1" applyAlignment="1" applyProtection="1">
      <alignment horizontal="left" vertical="top" wrapText="1"/>
      <protection locked="0"/>
    </xf>
    <xf numFmtId="0" fontId="41" fillId="37" borderId="19" xfId="0" applyFont="1" applyFill="1" applyBorder="1" applyAlignment="1" applyProtection="1">
      <alignment horizontal="left" vertical="top" wrapText="1"/>
      <protection locked="0"/>
    </xf>
    <xf numFmtId="0" fontId="4" fillId="37" borderId="24" xfId="0" applyFont="1" applyFill="1" applyBorder="1" applyAlignment="1" applyProtection="1">
      <alignment vertical="top" wrapText="1"/>
      <protection locked="0"/>
    </xf>
    <xf numFmtId="0" fontId="31" fillId="37" borderId="18" xfId="0" applyFont="1" applyFill="1" applyBorder="1" applyAlignment="1" applyProtection="1">
      <alignment horizontal="left" vertical="center" wrapText="1"/>
      <protection locked="0"/>
    </xf>
    <xf numFmtId="0" fontId="41" fillId="37" borderId="18" xfId="0" applyFont="1" applyFill="1" applyBorder="1" applyAlignment="1" applyProtection="1">
      <alignment horizontal="left" vertical="top" wrapText="1"/>
      <protection locked="0"/>
    </xf>
    <xf numFmtId="0" fontId="4" fillId="37" borderId="18" xfId="0" applyFont="1" applyFill="1" applyBorder="1" applyAlignment="1" applyProtection="1">
      <alignment vertical="top" wrapText="1"/>
      <protection locked="0"/>
    </xf>
    <xf numFmtId="0" fontId="41" fillId="37" borderId="89" xfId="0" applyFont="1" applyFill="1" applyBorder="1" applyAlignment="1" applyProtection="1">
      <alignment horizontal="left" vertical="top" wrapText="1"/>
      <protection locked="0"/>
    </xf>
    <xf numFmtId="0" fontId="4" fillId="37" borderId="89" xfId="0" applyFont="1" applyFill="1" applyBorder="1" applyAlignment="1" applyProtection="1">
      <alignment vertical="top" wrapText="1"/>
      <protection locked="0"/>
    </xf>
    <xf numFmtId="14" fontId="31" fillId="37" borderId="29" xfId="0" applyNumberFormat="1" applyFont="1" applyFill="1" applyBorder="1" applyAlignment="1" applyProtection="1">
      <alignment horizontal="center" vertical="center"/>
      <protection locked="0"/>
    </xf>
    <xf numFmtId="14" fontId="31" fillId="37" borderId="19" xfId="0" applyNumberFormat="1" applyFont="1" applyFill="1" applyBorder="1" applyAlignment="1" applyProtection="1">
      <alignment horizontal="center" vertical="center"/>
      <protection locked="0"/>
    </xf>
    <xf numFmtId="14" fontId="31" fillId="37" borderId="24" xfId="0" applyNumberFormat="1" applyFont="1" applyFill="1" applyBorder="1" applyAlignment="1" applyProtection="1">
      <alignment horizontal="center" vertical="center"/>
      <protection locked="0"/>
    </xf>
    <xf numFmtId="0" fontId="31" fillId="37" borderId="29" xfId="0" applyFont="1" applyFill="1" applyBorder="1" applyAlignment="1" applyProtection="1">
      <alignment horizontal="center" vertical="center" wrapText="1"/>
      <protection locked="0"/>
    </xf>
    <xf numFmtId="0" fontId="31" fillId="37" borderId="19" xfId="0" applyFont="1" applyFill="1" applyBorder="1" applyAlignment="1" applyProtection="1">
      <alignment horizontal="center" vertical="center" wrapText="1"/>
      <protection locked="0"/>
    </xf>
    <xf numFmtId="0" fontId="31" fillId="37" borderId="2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16" xfId="0" applyFont="1" applyBorder="1" applyAlignment="1" applyProtection="1">
      <alignment horizontal="right"/>
      <protection hidden="1"/>
    </xf>
    <xf numFmtId="0" fontId="17" fillId="37" borderId="18" xfId="0" applyFont="1" applyFill="1" applyBorder="1" applyAlignment="1" applyProtection="1">
      <alignment horizontal="center" wrapText="1"/>
      <protection hidden="1"/>
    </xf>
    <xf numFmtId="0" fontId="17" fillId="37" borderId="25" xfId="0" applyFont="1" applyFill="1" applyBorder="1" applyAlignment="1" applyProtection="1">
      <alignment horizontal="center" wrapText="1"/>
      <protection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9" fillId="0" borderId="16" xfId="0" applyFont="1" applyBorder="1" applyAlignment="1" applyProtection="1">
      <alignment horizontal="center" wrapText="1"/>
      <protection hidden="1"/>
    </xf>
    <xf numFmtId="0" fontId="22" fillId="37" borderId="29" xfId="0" applyFont="1" applyFill="1" applyBorder="1" applyAlignment="1" applyProtection="1">
      <alignment horizontal="center"/>
      <protection locked="0"/>
    </xf>
    <xf numFmtId="0" fontId="22" fillId="37" borderId="24" xfId="0" applyFont="1" applyFill="1" applyBorder="1" applyAlignment="1" applyProtection="1">
      <alignment horizontal="center"/>
      <protection locked="0"/>
    </xf>
    <xf numFmtId="0" fontId="25" fillId="0" borderId="90" xfId="0" applyFont="1" applyFill="1" applyBorder="1" applyAlignment="1" applyProtection="1">
      <alignment horizontal="left" vertical="center"/>
      <protection hidden="1"/>
    </xf>
    <xf numFmtId="0" fontId="25" fillId="0" borderId="19" xfId="0" applyFont="1" applyFill="1" applyBorder="1" applyAlignment="1" applyProtection="1">
      <alignment horizontal="left" vertical="center"/>
      <protection hidden="1"/>
    </xf>
    <xf numFmtId="0" fontId="25" fillId="0" borderId="20" xfId="0" applyFont="1" applyFill="1" applyBorder="1" applyAlignment="1" applyProtection="1">
      <alignment horizontal="left" vertical="center"/>
      <protection hidden="1"/>
    </xf>
    <xf numFmtId="0" fontId="20" fillId="0" borderId="17" xfId="0" applyFont="1" applyFill="1" applyBorder="1" applyAlignment="1" applyProtection="1">
      <alignment horizontal="center" vertical="center" wrapText="1"/>
      <protection hidden="1"/>
    </xf>
    <xf numFmtId="0" fontId="20" fillId="0" borderId="18" xfId="0" applyFont="1" applyFill="1" applyBorder="1" applyAlignment="1" applyProtection="1">
      <alignment horizontal="center" vertical="center" wrapText="1"/>
      <protection hidden="1"/>
    </xf>
    <xf numFmtId="0" fontId="27" fillId="37" borderId="29" xfId="0" applyFont="1" applyFill="1" applyBorder="1" applyAlignment="1" applyProtection="1">
      <alignment horizontal="center" vertical="center" wrapText="1"/>
      <protection locked="0"/>
    </xf>
    <xf numFmtId="0" fontId="27" fillId="37" borderId="19" xfId="0" applyFont="1" applyFill="1" applyBorder="1" applyAlignment="1" applyProtection="1">
      <alignment horizontal="center" vertical="center" wrapText="1"/>
      <protection locked="0"/>
    </xf>
    <xf numFmtId="0" fontId="27" fillId="37" borderId="20" xfId="0" applyFont="1" applyFill="1" applyBorder="1" applyAlignment="1" applyProtection="1">
      <alignment horizontal="center" vertical="center" wrapText="1"/>
      <protection locked="0"/>
    </xf>
    <xf numFmtId="0" fontId="30" fillId="0" borderId="90" xfId="0" applyFont="1" applyBorder="1" applyAlignment="1" applyProtection="1">
      <alignment horizontal="left"/>
      <protection hidden="1"/>
    </xf>
    <xf numFmtId="0" fontId="30" fillId="0" borderId="19" xfId="0" applyFont="1" applyBorder="1" applyAlignment="1" applyProtection="1">
      <alignment horizontal="left"/>
      <protection hidden="1"/>
    </xf>
    <xf numFmtId="0" fontId="30" fillId="0" borderId="20" xfId="0" applyFont="1" applyBorder="1" applyAlignment="1" applyProtection="1">
      <alignment horizontal="left"/>
      <protection hidden="1"/>
    </xf>
    <xf numFmtId="0" fontId="31" fillId="37" borderId="20" xfId="0" applyFont="1" applyFill="1" applyBorder="1" applyAlignment="1" applyProtection="1">
      <alignment horizontal="left"/>
      <protection hidden="1"/>
    </xf>
    <xf numFmtId="0" fontId="31" fillId="37" borderId="29" xfId="0" applyFont="1" applyFill="1" applyBorder="1" applyAlignment="1" applyProtection="1">
      <alignment horizontal="center" wrapText="1"/>
      <protection locked="0"/>
    </xf>
    <xf numFmtId="0" fontId="31" fillId="37" borderId="19" xfId="0" applyFont="1" applyFill="1" applyBorder="1" applyAlignment="1" applyProtection="1">
      <alignment horizontal="center" wrapText="1"/>
      <protection locked="0"/>
    </xf>
    <xf numFmtId="0" fontId="31" fillId="37" borderId="20" xfId="0" applyFont="1" applyFill="1" applyBorder="1" applyAlignment="1" applyProtection="1">
      <alignment horizont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49" fontId="31" fillId="37" borderId="29" xfId="0" applyNumberFormat="1" applyFont="1" applyFill="1" applyBorder="1" applyAlignment="1" applyProtection="1">
      <alignment horizontal="center" vertical="top" wrapText="1"/>
      <protection locked="0"/>
    </xf>
    <xf numFmtId="49" fontId="31" fillId="37" borderId="19" xfId="0" applyNumberFormat="1" applyFont="1" applyFill="1" applyBorder="1" applyAlignment="1" applyProtection="1">
      <alignment horizontal="center" vertical="top" wrapText="1"/>
      <protection locked="0"/>
    </xf>
    <xf numFmtId="49" fontId="31" fillId="37" borderId="20" xfId="0" applyNumberFormat="1" applyFont="1" applyFill="1" applyBorder="1" applyAlignment="1" applyProtection="1">
      <alignment horizontal="center" vertical="top" wrapText="1"/>
      <protection locked="0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/>
      <protection hidden="1"/>
    </xf>
    <xf numFmtId="0" fontId="2" fillId="34" borderId="25" xfId="0" applyFont="1" applyFill="1" applyBorder="1" applyAlignment="1" applyProtection="1">
      <alignment horizontal="center"/>
      <protection hidden="1"/>
    </xf>
    <xf numFmtId="0" fontId="27" fillId="37" borderId="18" xfId="0" applyFont="1" applyFill="1" applyBorder="1" applyAlignment="1" applyProtection="1">
      <alignment horizontal="center" vertical="center" wrapText="1"/>
      <protection locked="0"/>
    </xf>
    <xf numFmtId="0" fontId="27" fillId="37" borderId="29" xfId="0" applyFont="1" applyFill="1" applyBorder="1" applyAlignment="1" applyProtection="1">
      <alignment horizontal="center" vertical="center" wrapText="1"/>
      <protection hidden="1"/>
    </xf>
    <xf numFmtId="0" fontId="27" fillId="37" borderId="19" xfId="0" applyFont="1" applyFill="1" applyBorder="1" applyAlignment="1" applyProtection="1">
      <alignment horizontal="center" vertical="center" wrapText="1"/>
      <protection hidden="1"/>
    </xf>
    <xf numFmtId="0" fontId="27" fillId="37" borderId="20" xfId="0" applyFont="1" applyFill="1" applyBorder="1" applyAlignment="1" applyProtection="1">
      <alignment horizontal="center" vertical="center" wrapText="1"/>
      <protection hidden="1"/>
    </xf>
    <xf numFmtId="0" fontId="25" fillId="0" borderId="90" xfId="0" applyFont="1" applyBorder="1" applyAlignment="1" applyProtection="1">
      <alignment horizontal="left"/>
      <protection hidden="1"/>
    </xf>
    <xf numFmtId="0" fontId="25" fillId="0" borderId="19" xfId="0" applyFont="1" applyBorder="1" applyAlignment="1" applyProtection="1">
      <alignment horizontal="left"/>
      <protection hidden="1"/>
    </xf>
    <xf numFmtId="0" fontId="25" fillId="0" borderId="20" xfId="0" applyFont="1" applyBorder="1" applyAlignment="1" applyProtection="1">
      <alignment horizontal="left"/>
      <protection hidden="1"/>
    </xf>
    <xf numFmtId="3" fontId="31" fillId="37" borderId="29" xfId="0" applyNumberFormat="1" applyFont="1" applyFill="1" applyBorder="1" applyAlignment="1" applyProtection="1">
      <alignment horizontal="center" wrapText="1"/>
      <protection hidden="1"/>
    </xf>
    <xf numFmtId="3" fontId="31" fillId="37" borderId="24" xfId="0" applyNumberFormat="1" applyFont="1" applyFill="1" applyBorder="1" applyAlignment="1" applyProtection="1">
      <alignment horizontal="center" wrapText="1"/>
      <protection hidden="1"/>
    </xf>
    <xf numFmtId="4" fontId="31" fillId="37" borderId="29" xfId="0" applyNumberFormat="1" applyFont="1" applyFill="1" applyBorder="1" applyAlignment="1" applyProtection="1">
      <alignment horizontal="left" wrapText="1"/>
      <protection/>
    </xf>
    <xf numFmtId="4" fontId="31" fillId="37" borderId="19" xfId="0" applyNumberFormat="1" applyFont="1" applyFill="1" applyBorder="1" applyAlignment="1" applyProtection="1">
      <alignment horizontal="left" wrapText="1"/>
      <protection/>
    </xf>
    <xf numFmtId="4" fontId="31" fillId="37" borderId="20" xfId="0" applyNumberFormat="1" applyFont="1" applyFill="1" applyBorder="1" applyAlignment="1" applyProtection="1">
      <alignment horizontal="left" wrapText="1"/>
      <protection/>
    </xf>
    <xf numFmtId="4" fontId="31" fillId="37" borderId="29" xfId="0" applyNumberFormat="1" applyFont="1" applyFill="1" applyBorder="1" applyAlignment="1" applyProtection="1">
      <alignment horizontal="left" wrapText="1"/>
      <protection locked="0"/>
    </xf>
    <xf numFmtId="4" fontId="31" fillId="37" borderId="19" xfId="0" applyNumberFormat="1" applyFont="1" applyFill="1" applyBorder="1" applyAlignment="1" applyProtection="1">
      <alignment horizontal="left" wrapText="1"/>
      <protection locked="0"/>
    </xf>
    <xf numFmtId="4" fontId="31" fillId="37" borderId="20" xfId="0" applyNumberFormat="1" applyFont="1" applyFill="1" applyBorder="1" applyAlignment="1" applyProtection="1">
      <alignment horizontal="left" wrapText="1"/>
      <protection locked="0"/>
    </xf>
    <xf numFmtId="3" fontId="35" fillId="37" borderId="29" xfId="0" applyNumberFormat="1" applyFont="1" applyFill="1" applyBorder="1" applyAlignment="1" applyProtection="1">
      <alignment horizontal="center" wrapText="1"/>
      <protection hidden="1"/>
    </xf>
    <xf numFmtId="3" fontId="35" fillId="37" borderId="24" xfId="0" applyNumberFormat="1" applyFont="1" applyFill="1" applyBorder="1" applyAlignment="1" applyProtection="1">
      <alignment horizontal="center" wrapText="1"/>
      <protection hidden="1"/>
    </xf>
    <xf numFmtId="0" fontId="4" fillId="37" borderId="29" xfId="0" applyFont="1" applyFill="1" applyBorder="1" applyAlignment="1" applyProtection="1">
      <alignment horizontal="center"/>
      <protection/>
    </xf>
    <xf numFmtId="0" fontId="4" fillId="37" borderId="19" xfId="0" applyFont="1" applyFill="1" applyBorder="1" applyAlignment="1" applyProtection="1">
      <alignment horizontal="center"/>
      <protection/>
    </xf>
    <xf numFmtId="0" fontId="4" fillId="37" borderId="20" xfId="0" applyFont="1" applyFill="1" applyBorder="1" applyAlignment="1" applyProtection="1">
      <alignment horizontal="center"/>
      <protection/>
    </xf>
    <xf numFmtId="3" fontId="31" fillId="37" borderId="29" xfId="0" applyNumberFormat="1" applyFont="1" applyFill="1" applyBorder="1" applyAlignment="1" applyProtection="1">
      <alignment horizontal="center" wrapText="1"/>
      <protection/>
    </xf>
    <xf numFmtId="3" fontId="31" fillId="37" borderId="24" xfId="0" applyNumberFormat="1" applyFont="1" applyFill="1" applyBorder="1" applyAlignment="1" applyProtection="1">
      <alignment horizontal="center" wrapText="1"/>
      <protection/>
    </xf>
    <xf numFmtId="4" fontId="31" fillId="37" borderId="29" xfId="0" applyNumberFormat="1" applyFont="1" applyFill="1" applyBorder="1" applyAlignment="1" applyProtection="1">
      <alignment horizontal="left"/>
      <protection/>
    </xf>
    <xf numFmtId="4" fontId="31" fillId="37" borderId="19" xfId="0" applyNumberFormat="1" applyFont="1" applyFill="1" applyBorder="1" applyAlignment="1" applyProtection="1">
      <alignment horizontal="left"/>
      <protection/>
    </xf>
    <xf numFmtId="4" fontId="31" fillId="37" borderId="20" xfId="0" applyNumberFormat="1" applyFont="1" applyFill="1" applyBorder="1" applyAlignment="1" applyProtection="1">
      <alignment horizontal="left"/>
      <protection/>
    </xf>
    <xf numFmtId="49" fontId="31" fillId="37" borderId="29" xfId="0" applyNumberFormat="1" applyFont="1" applyFill="1" applyBorder="1" applyAlignment="1" applyProtection="1">
      <alignment horizontal="center"/>
      <protection/>
    </xf>
    <xf numFmtId="49" fontId="31" fillId="37" borderId="19" xfId="0" applyNumberFormat="1" applyFont="1" applyFill="1" applyBorder="1" applyAlignment="1" applyProtection="1">
      <alignment horizontal="center"/>
      <protection/>
    </xf>
    <xf numFmtId="49" fontId="31" fillId="37" borderId="20" xfId="0" applyNumberFormat="1" applyFont="1" applyFill="1" applyBorder="1" applyAlignment="1" applyProtection="1">
      <alignment horizontal="center"/>
      <protection/>
    </xf>
    <xf numFmtId="0" fontId="2" fillId="37" borderId="29" xfId="0" applyFont="1" applyFill="1" applyBorder="1" applyAlignment="1" applyProtection="1">
      <alignment horizontal="center"/>
      <protection locked="0"/>
    </xf>
    <xf numFmtId="0" fontId="2" fillId="37" borderId="19" xfId="0" applyFont="1" applyFill="1" applyBorder="1" applyAlignment="1" applyProtection="1">
      <alignment horizontal="center"/>
      <protection locked="0"/>
    </xf>
    <xf numFmtId="0" fontId="2" fillId="37" borderId="24" xfId="0" applyFont="1" applyFill="1" applyBorder="1" applyAlignment="1" applyProtection="1">
      <alignment horizontal="center"/>
      <protection locked="0"/>
    </xf>
    <xf numFmtId="4" fontId="36" fillId="37" borderId="29" xfId="0" applyNumberFormat="1" applyFont="1" applyFill="1" applyBorder="1" applyAlignment="1" applyProtection="1">
      <alignment horizontal="center"/>
      <protection locked="0"/>
    </xf>
    <xf numFmtId="4" fontId="36" fillId="37" borderId="24" xfId="0" applyNumberFormat="1" applyFont="1" applyFill="1" applyBorder="1" applyAlignment="1" applyProtection="1">
      <alignment horizontal="center"/>
      <protection locked="0"/>
    </xf>
    <xf numFmtId="0" fontId="1" fillId="34" borderId="91" xfId="0" applyFont="1" applyFill="1" applyBorder="1" applyAlignment="1" applyProtection="1">
      <alignment horizontal="center" vertical="center" textRotation="90" wrapText="1"/>
      <protection hidden="1"/>
    </xf>
    <xf numFmtId="0" fontId="1" fillId="34" borderId="92" xfId="0" applyFont="1" applyFill="1" applyBorder="1" applyAlignment="1" applyProtection="1">
      <alignment horizontal="center" vertical="center" textRotation="90" wrapText="1"/>
      <protection hidden="1"/>
    </xf>
    <xf numFmtId="0" fontId="1" fillId="34" borderId="93" xfId="0" applyFont="1" applyFill="1" applyBorder="1" applyAlignment="1" applyProtection="1">
      <alignment horizontal="center" vertical="center" textRotation="90" wrapText="1"/>
      <protection hidden="1"/>
    </xf>
    <xf numFmtId="0" fontId="1" fillId="34" borderId="18" xfId="0" applyFont="1" applyFill="1" applyBorder="1" applyAlignment="1" applyProtection="1">
      <alignment horizontal="center" vertical="center" textRotation="90" wrapText="1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hidden="1"/>
    </xf>
    <xf numFmtId="0" fontId="39" fillId="34" borderId="18" xfId="0" applyFont="1" applyFill="1" applyBorder="1" applyAlignment="1" applyProtection="1">
      <alignment horizontal="center" vertical="center" textRotation="90" wrapText="1"/>
      <protection hidden="1"/>
    </xf>
    <xf numFmtId="0" fontId="1" fillId="34" borderId="94" xfId="0" applyFont="1" applyFill="1" applyBorder="1" applyAlignment="1" applyProtection="1">
      <alignment horizontal="center" vertical="center" textRotation="90" wrapText="1"/>
      <protection hidden="1"/>
    </xf>
    <xf numFmtId="0" fontId="1" fillId="34" borderId="23" xfId="0" applyFont="1" applyFill="1" applyBorder="1" applyAlignment="1" applyProtection="1">
      <alignment horizontal="center" vertical="center" textRotation="90" wrapText="1"/>
      <protection hidden="1"/>
    </xf>
    <xf numFmtId="0" fontId="30" fillId="0" borderId="95" xfId="0" applyFont="1" applyBorder="1" applyAlignment="1" applyProtection="1">
      <alignment horizontal="left"/>
      <protection hidden="1"/>
    </xf>
    <xf numFmtId="0" fontId="30" fillId="0" borderId="10" xfId="0" applyFont="1" applyBorder="1" applyAlignment="1" applyProtection="1">
      <alignment horizontal="left"/>
      <protection hidden="1"/>
    </xf>
    <xf numFmtId="0" fontId="30" fillId="0" borderId="96" xfId="0" applyFont="1" applyBorder="1" applyAlignment="1" applyProtection="1">
      <alignment horizontal="left"/>
      <protection hidden="1"/>
    </xf>
    <xf numFmtId="10" fontId="31" fillId="37" borderId="29" xfId="0" applyNumberFormat="1" applyFont="1" applyFill="1" applyBorder="1" applyAlignment="1" applyProtection="1">
      <alignment horizontal="left" vertical="center" wrapText="1"/>
      <protection locked="0"/>
    </xf>
    <xf numFmtId="10" fontId="31" fillId="37" borderId="19" xfId="0" applyNumberFormat="1" applyFont="1" applyFill="1" applyBorder="1" applyAlignment="1" applyProtection="1">
      <alignment horizontal="left" vertical="center" wrapText="1"/>
      <protection locked="0"/>
    </xf>
    <xf numFmtId="10" fontId="31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41" fillId="37" borderId="25" xfId="0" applyFont="1" applyFill="1" applyBorder="1" applyAlignment="1" applyProtection="1">
      <alignment horizontal="left" vertical="top" wrapText="1"/>
      <protection locked="0"/>
    </xf>
    <xf numFmtId="0" fontId="30" fillId="0" borderId="95" xfId="0" applyFont="1" applyFill="1" applyBorder="1" applyAlignment="1" applyProtection="1">
      <alignment horizontal="left" vertical="center"/>
      <protection hidden="1"/>
    </xf>
    <xf numFmtId="0" fontId="30" fillId="0" borderId="10" xfId="0" applyFont="1" applyFill="1" applyBorder="1" applyAlignment="1" applyProtection="1">
      <alignment horizontal="left" vertical="center"/>
      <protection hidden="1"/>
    </xf>
    <xf numFmtId="0" fontId="30" fillId="0" borderId="96" xfId="0" applyFont="1" applyFill="1" applyBorder="1" applyAlignment="1" applyProtection="1">
      <alignment horizontal="left" vertical="center"/>
      <protection hidden="1"/>
    </xf>
    <xf numFmtId="0" fontId="2" fillId="34" borderId="97" xfId="0" applyFont="1" applyFill="1" applyBorder="1" applyAlignment="1" applyProtection="1">
      <alignment horizontal="left" vertical="center"/>
      <protection hidden="1"/>
    </xf>
    <xf numFmtId="0" fontId="31" fillId="37" borderId="97" xfId="0" applyFont="1" applyFill="1" applyBorder="1" applyAlignment="1" applyProtection="1">
      <alignment horizontal="center" vertical="center" wrapText="1"/>
      <protection locked="0"/>
    </xf>
    <xf numFmtId="0" fontId="2" fillId="34" borderId="97" xfId="0" applyFont="1" applyFill="1" applyBorder="1" applyAlignment="1" applyProtection="1">
      <alignment horizontal="center" vertical="center"/>
      <protection hidden="1"/>
    </xf>
    <xf numFmtId="14" fontId="31" fillId="37" borderId="98" xfId="0" applyNumberFormat="1" applyFont="1" applyFill="1" applyBorder="1" applyAlignment="1" applyProtection="1">
      <alignment horizontal="center" vertical="center"/>
      <protection locked="0"/>
    </xf>
    <xf numFmtId="14" fontId="31" fillId="37" borderId="99" xfId="0" applyNumberFormat="1" applyFont="1" applyFill="1" applyBorder="1" applyAlignment="1" applyProtection="1">
      <alignment horizontal="center" vertical="center"/>
      <protection locked="0"/>
    </xf>
    <xf numFmtId="14" fontId="31" fillId="37" borderId="10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os.ru/" TargetMode="External" /><Relationship Id="rId3" Type="http://schemas.openxmlformats.org/officeDocument/2006/relationships/hyperlink" Target="http://www.ros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os.ru/" TargetMode="External" /><Relationship Id="rId3" Type="http://schemas.openxmlformats.org/officeDocument/2006/relationships/hyperlink" Target="http://www.ros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3</xdr:row>
      <xdr:rowOff>133350</xdr:rowOff>
    </xdr:to>
    <xdr:pic>
      <xdr:nvPicPr>
        <xdr:cNvPr id="1" name="Picture 21" descr="rossia_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161925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447675</xdr:colOff>
      <xdr:row>9</xdr:row>
      <xdr:rowOff>76200</xdr:rowOff>
    </xdr:to>
    <xdr:pic>
      <xdr:nvPicPr>
        <xdr:cNvPr id="2" name="Picture 2" descr="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000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2</xdr:col>
      <xdr:colOff>314325</xdr:colOff>
      <xdr:row>7</xdr:row>
      <xdr:rowOff>0</xdr:rowOff>
    </xdr:to>
    <xdr:pic>
      <xdr:nvPicPr>
        <xdr:cNvPr id="1" name="Picture 1" descr="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028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5;&#1077;&#1075;&#1086;&#1074;&#1072;\&#1056;&#1072;&#1073;&#1086;&#1095;&#1080;&#1081;%20&#1089;&#1090;&#1086;&#1083;\!!!!!!!!!!!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5;&#1077;&#1075;&#1086;&#1074;&#1072;\&#1056;&#1072;&#1073;&#1086;&#1095;&#1080;&#1081;%20&#1089;&#1090;&#1086;&#1083;\&#1050;&#1072;&#1083;&#1100;&#1082;&#1091;&#1083;&#1103;&#1090;&#1086;&#1088;%20&#1052;&#1040;&#1056;&#1058;%202007%20&#1042;&#1077;&#1083;&#1080;&#1082;&#1080;&#1081;%20&#1053;&#1086;&#1074;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рка, модель"/>
      <sheetName val="Поправочные коэффициенты"/>
      <sheetName val="Системы охраны ТС"/>
      <sheetName val="Лист2"/>
      <sheetName val="Расчет"/>
      <sheetName val="Оформление полиса"/>
      <sheetName val="Печать полиса"/>
    </sheetNames>
    <sheetDataSet>
      <sheetData sheetId="2">
        <row r="4">
          <cell r="A4" t="str">
            <v>ПСС3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овые тарифы"/>
      <sheetName val="Марки, модели ТС"/>
      <sheetName val="Поправочные коэффициенты"/>
      <sheetName val="Расчет премии"/>
      <sheetName val="Лист1"/>
      <sheetName val="Лист согласования (Юр. Лиц)"/>
      <sheetName val="Лист согласования (Физ.лиц)"/>
      <sheetName val="Расчет"/>
      <sheetName val="Системы охраны ТС"/>
      <sheetName val="Оформление полиса"/>
      <sheetName val="Печать полиса"/>
      <sheetName val="Лист согласования (Физ. лиц.)"/>
      <sheetName val="Лист согласования (Юр. лиц.)"/>
      <sheetName val="Лист2"/>
      <sheetName val="Лист3"/>
      <sheetName val="Список"/>
      <sheetName val="Свод"/>
    </sheetNames>
    <sheetDataSet>
      <sheetData sheetId="3">
        <row r="8">
          <cell r="E8" t="str">
            <v>Audi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SheetLayoutView="100" zoomScalePageLayoutView="0" workbookViewId="0" topLeftCell="A1">
      <pane xSplit="16" ySplit="60" topLeftCell="R61" activePane="bottomRight" state="frozen"/>
      <selection pane="topLeft" activeCell="A1" sqref="A1"/>
      <selection pane="topRight" activeCell="Q1" sqref="Q1"/>
      <selection pane="bottomLeft" activeCell="A49" sqref="A49"/>
      <selection pane="bottomRight" activeCell="O48" sqref="O48:O50"/>
    </sheetView>
  </sheetViews>
  <sheetFormatPr defaultColWidth="9.00390625" defaultRowHeight="12.75"/>
  <cols>
    <col min="1" max="1" width="1.875" style="1" customWidth="1"/>
    <col min="2" max="7" width="9.125" style="1" customWidth="1"/>
    <col min="8" max="8" width="11.375" style="1" customWidth="1"/>
    <col min="9" max="9" width="14.875" style="1" customWidth="1"/>
    <col min="10" max="13" width="9.125" style="1" customWidth="1"/>
    <col min="14" max="14" width="0.875" style="1" customWidth="1"/>
    <col min="15" max="15" width="8.375" style="1" customWidth="1"/>
    <col min="16" max="16" width="10.625" style="1" customWidth="1"/>
    <col min="17" max="16384" width="9.125" style="1" customWidth="1"/>
  </cols>
  <sheetData>
    <row r="1" spans="1:16" ht="12.75">
      <c r="A1" s="101"/>
      <c r="B1" s="460"/>
      <c r="C1" s="106"/>
      <c r="D1" s="505" t="s">
        <v>126</v>
      </c>
      <c r="E1" s="505"/>
      <c r="F1" s="505"/>
      <c r="G1" s="505"/>
      <c r="H1" s="505"/>
      <c r="I1" s="505"/>
      <c r="J1" s="505"/>
      <c r="K1" s="505"/>
      <c r="L1" s="106"/>
      <c r="M1" s="466"/>
      <c r="N1" s="106"/>
      <c r="O1" s="106"/>
      <c r="P1" s="467" t="s">
        <v>178</v>
      </c>
    </row>
    <row r="2" spans="1:16" ht="12.75">
      <c r="A2" s="101"/>
      <c r="B2" s="456"/>
      <c r="C2" s="104"/>
      <c r="D2" s="506"/>
      <c r="E2" s="506"/>
      <c r="F2" s="506"/>
      <c r="G2" s="506"/>
      <c r="H2" s="506"/>
      <c r="I2" s="506"/>
      <c r="J2" s="506"/>
      <c r="K2" s="506"/>
      <c r="L2" s="104"/>
      <c r="M2" s="104"/>
      <c r="N2" s="104"/>
      <c r="O2" s="104"/>
      <c r="P2" s="112"/>
    </row>
    <row r="3" spans="1:16" ht="12.75">
      <c r="A3" s="101"/>
      <c r="B3" s="456"/>
      <c r="C3" s="100"/>
      <c r="D3" s="104"/>
      <c r="E3" s="100" t="s">
        <v>411</v>
      </c>
      <c r="F3" s="104"/>
      <c r="G3" s="104"/>
      <c r="H3" s="104"/>
      <c r="I3" s="100"/>
      <c r="J3" s="100" t="s">
        <v>412</v>
      </c>
      <c r="K3" s="104"/>
      <c r="L3" s="104"/>
      <c r="M3" s="104"/>
      <c r="N3" s="104"/>
      <c r="O3" s="104"/>
      <c r="P3" s="112"/>
    </row>
    <row r="4" spans="1:16" ht="12.75">
      <c r="A4" s="101"/>
      <c r="B4" s="456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12"/>
    </row>
    <row r="5" spans="1:16" ht="12.75" customHeight="1">
      <c r="A5" s="101"/>
      <c r="B5" s="447" t="s">
        <v>1075</v>
      </c>
      <c r="C5" s="104"/>
      <c r="D5" s="104"/>
      <c r="E5" s="104"/>
      <c r="F5" s="104"/>
      <c r="G5" s="104"/>
      <c r="H5" s="100" t="s">
        <v>1040</v>
      </c>
      <c r="I5" s="102"/>
      <c r="J5" s="104"/>
      <c r="K5" s="104"/>
      <c r="L5" s="104"/>
      <c r="M5" s="104"/>
      <c r="N5" s="104"/>
      <c r="O5" s="517"/>
      <c r="P5" s="518"/>
    </row>
    <row r="6" spans="1:16" ht="3.75" customHeight="1">
      <c r="A6" s="101"/>
      <c r="B6" s="451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519"/>
      <c r="P6" s="520"/>
    </row>
    <row r="7" spans="1:16" ht="12.75">
      <c r="A7" s="101"/>
      <c r="B7" s="468" t="s">
        <v>127</v>
      </c>
      <c r="C7" s="104"/>
      <c r="D7" s="104"/>
      <c r="E7" s="104"/>
      <c r="F7" s="104"/>
      <c r="G7" s="104"/>
      <c r="H7" s="100"/>
      <c r="I7" s="102"/>
      <c r="J7" s="104"/>
      <c r="K7" s="104"/>
      <c r="L7" s="104"/>
      <c r="M7" s="104"/>
      <c r="N7" s="104"/>
      <c r="O7" s="519"/>
      <c r="P7" s="520"/>
    </row>
    <row r="8" spans="1:16" ht="7.5" customHeight="1">
      <c r="A8" s="101"/>
      <c r="B8" s="451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521"/>
      <c r="P8" s="522"/>
    </row>
    <row r="9" spans="1:16" ht="18" customHeight="1">
      <c r="A9" s="101"/>
      <c r="B9" s="451" t="s">
        <v>128</v>
      </c>
      <c r="C9" s="104"/>
      <c r="D9" s="104"/>
      <c r="E9" s="104"/>
      <c r="F9" s="104"/>
      <c r="G9" s="490"/>
      <c r="H9" s="494" t="s">
        <v>129</v>
      </c>
      <c r="I9" s="493">
        <v>240000</v>
      </c>
      <c r="J9" s="495" t="s">
        <v>294</v>
      </c>
      <c r="K9" s="104"/>
      <c r="L9" s="100"/>
      <c r="M9" s="100"/>
      <c r="N9" s="104"/>
      <c r="O9" s="523" t="s">
        <v>130</v>
      </c>
      <c r="P9" s="523" t="s">
        <v>131</v>
      </c>
    </row>
    <row r="10" spans="1:16" ht="3.75" customHeight="1">
      <c r="A10" s="101"/>
      <c r="B10" s="456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523"/>
      <c r="P10" s="523"/>
    </row>
    <row r="11" spans="1:16" ht="12.75" customHeight="1">
      <c r="A11" s="101"/>
      <c r="B11" s="451" t="s">
        <v>132</v>
      </c>
      <c r="C11" s="104"/>
      <c r="D11" s="104"/>
      <c r="E11" s="104"/>
      <c r="F11" s="104"/>
      <c r="G11" s="102"/>
      <c r="H11" s="100" t="s">
        <v>133</v>
      </c>
      <c r="I11" s="104"/>
      <c r="J11" s="104"/>
      <c r="K11" s="104"/>
      <c r="L11" s="104"/>
      <c r="M11" s="104"/>
      <c r="N11" s="104"/>
      <c r="O11" s="523"/>
      <c r="P11" s="523"/>
    </row>
    <row r="12" spans="1:16" ht="5.25" customHeight="1">
      <c r="A12" s="101"/>
      <c r="B12" s="456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523"/>
      <c r="P12" s="523"/>
    </row>
    <row r="13" spans="1:16" ht="12.75">
      <c r="A13" s="101"/>
      <c r="B13" s="451" t="s">
        <v>134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523"/>
      <c r="P13" s="523"/>
    </row>
    <row r="14" spans="1:16" ht="15.75" customHeight="1">
      <c r="A14" s="101"/>
      <c r="B14" s="515">
        <f>IF(OR('Поправочные коэффициенты'!C115=3,'Поправочные коэффициенты'!C115=4),"Данный порядок уплаты страховой премии возможен только по согласованию с андеррайтером Филиала!","")</f>
      </c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104"/>
      <c r="O14" s="524"/>
      <c r="P14" s="524"/>
    </row>
    <row r="15" spans="1:16" ht="1.5" customHeight="1">
      <c r="A15" s="101"/>
      <c r="B15" s="460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11"/>
      <c r="O15" s="497">
        <f>IF('Поправочные коэффициенты'!I39=1,ROUND('Поправочные коэффициенты'!R5,4),ROUND('Поправочные коэффициенты'!S5,4))</f>
        <v>0.0678</v>
      </c>
      <c r="P15" s="498">
        <f>I9*O15</f>
        <v>16272</v>
      </c>
    </row>
    <row r="16" spans="1:16" ht="12.75">
      <c r="A16" s="101"/>
      <c r="B16" s="461" t="s">
        <v>135</v>
      </c>
      <c r="C16" s="104"/>
      <c r="D16" s="104"/>
      <c r="E16" s="104"/>
      <c r="F16" s="104"/>
      <c r="G16" s="104"/>
      <c r="H16" s="104"/>
      <c r="I16" s="488" t="s">
        <v>136</v>
      </c>
      <c r="J16" s="103">
        <v>0</v>
      </c>
      <c r="K16" s="104"/>
      <c r="L16" s="104"/>
      <c r="M16" s="104"/>
      <c r="N16" s="112"/>
      <c r="O16" s="497"/>
      <c r="P16" s="498"/>
    </row>
    <row r="17" spans="1:16" ht="27" customHeight="1">
      <c r="A17" s="101"/>
      <c r="B17" s="496" t="s">
        <v>137</v>
      </c>
      <c r="C17" s="104"/>
      <c r="D17" s="104"/>
      <c r="E17" s="104"/>
      <c r="F17" s="511">
        <f>IF('Поправочные коэффициенты'!C162=2,"Применение Агрегатной СС возможно только по согласованию с андеррайтером Филиала","")</f>
      </c>
      <c r="G17" s="512"/>
      <c r="H17" s="512"/>
      <c r="I17" s="512"/>
      <c r="J17" s="512"/>
      <c r="K17" s="512"/>
      <c r="L17" s="512"/>
      <c r="M17" s="512"/>
      <c r="N17" s="513"/>
      <c r="O17" s="497"/>
      <c r="P17" s="498"/>
    </row>
    <row r="18" spans="1:16" ht="12.75">
      <c r="A18" s="101"/>
      <c r="B18" s="164" t="s">
        <v>138</v>
      </c>
      <c r="C18" s="102" t="s">
        <v>139</v>
      </c>
      <c r="D18" s="104"/>
      <c r="E18" s="104"/>
      <c r="F18" s="104"/>
      <c r="G18" s="104"/>
      <c r="H18" s="104"/>
      <c r="I18" s="488" t="s">
        <v>140</v>
      </c>
      <c r="J18" s="104"/>
      <c r="K18" s="104"/>
      <c r="L18" s="104"/>
      <c r="M18" s="104"/>
      <c r="N18" s="112"/>
      <c r="O18" s="497"/>
      <c r="P18" s="498"/>
    </row>
    <row r="19" spans="1:16" ht="12.75">
      <c r="A19" s="101"/>
      <c r="B19" s="164" t="s">
        <v>138</v>
      </c>
      <c r="C19" s="102" t="s">
        <v>141</v>
      </c>
      <c r="D19" s="104"/>
      <c r="E19" s="104"/>
      <c r="F19" s="104"/>
      <c r="G19" s="104"/>
      <c r="H19" s="104"/>
      <c r="I19" s="104"/>
      <c r="J19" s="514" t="str">
        <f>IF(AND('Поправочные коэффициенты'!C49&gt;4,'Поправочные коэффициенты'!C172=1),"Необходимо включить Износ"," ")</f>
        <v> </v>
      </c>
      <c r="K19" s="514"/>
      <c r="L19" s="514"/>
      <c r="M19" s="514"/>
      <c r="N19" s="112"/>
      <c r="O19" s="497"/>
      <c r="P19" s="498"/>
    </row>
    <row r="20" spans="1:16" ht="12.75">
      <c r="A20" s="101"/>
      <c r="B20" s="164" t="s">
        <v>138</v>
      </c>
      <c r="C20" s="102" t="s">
        <v>142</v>
      </c>
      <c r="D20" s="104"/>
      <c r="E20" s="104"/>
      <c r="F20" s="104"/>
      <c r="G20" s="104"/>
      <c r="H20" s="104"/>
      <c r="I20" s="104"/>
      <c r="J20" s="514"/>
      <c r="K20" s="514"/>
      <c r="L20" s="514"/>
      <c r="M20" s="514"/>
      <c r="N20" s="112"/>
      <c r="O20" s="497"/>
      <c r="P20" s="498"/>
    </row>
    <row r="21" spans="1:16" ht="12.75">
      <c r="A21" s="101"/>
      <c r="B21" s="164" t="s">
        <v>138</v>
      </c>
      <c r="C21" s="102" t="s">
        <v>143</v>
      </c>
      <c r="D21" s="104"/>
      <c r="E21" s="104"/>
      <c r="F21" s="104"/>
      <c r="G21" s="104"/>
      <c r="H21" s="104"/>
      <c r="I21" s="488" t="s">
        <v>144</v>
      </c>
      <c r="J21" s="104"/>
      <c r="K21" s="104"/>
      <c r="L21" s="104"/>
      <c r="M21" s="104"/>
      <c r="N21" s="112"/>
      <c r="O21" s="497"/>
      <c r="P21" s="498"/>
    </row>
    <row r="22" spans="1:16" ht="0.75" customHeight="1">
      <c r="A22" s="101"/>
      <c r="B22" s="455"/>
      <c r="C22" s="104"/>
      <c r="D22" s="104"/>
      <c r="E22" s="104"/>
      <c r="F22" s="104"/>
      <c r="G22" s="104"/>
      <c r="H22" s="104"/>
      <c r="I22" s="104"/>
      <c r="J22" s="104"/>
      <c r="K22" s="104"/>
      <c r="L22" s="106"/>
      <c r="M22" s="106"/>
      <c r="N22" s="111"/>
      <c r="O22" s="497"/>
      <c r="P22" s="498"/>
    </row>
    <row r="23" spans="1:16" ht="11.25" customHeight="1">
      <c r="A23" s="101"/>
      <c r="B23" s="163" t="s">
        <v>363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11"/>
      <c r="O23" s="497"/>
      <c r="P23" s="498"/>
    </row>
    <row r="24" spans="1:16" ht="11.25" customHeight="1">
      <c r="A24" s="101"/>
      <c r="B24" s="164" t="s">
        <v>138</v>
      </c>
      <c r="C24" s="488" t="s">
        <v>364</v>
      </c>
      <c r="D24" s="104"/>
      <c r="E24" s="102"/>
      <c r="F24" s="104"/>
      <c r="G24" s="104"/>
      <c r="H24" s="104"/>
      <c r="I24" s="448"/>
      <c r="J24" s="448"/>
      <c r="K24" s="448"/>
      <c r="L24" s="448"/>
      <c r="M24" s="448"/>
      <c r="N24" s="112"/>
      <c r="O24" s="497"/>
      <c r="P24" s="498"/>
    </row>
    <row r="25" spans="1:16" ht="3.75" customHeight="1">
      <c r="A25" s="101"/>
      <c r="B25" s="452"/>
      <c r="C25" s="453"/>
      <c r="D25" s="105"/>
      <c r="E25" s="453"/>
      <c r="F25" s="105"/>
      <c r="G25" s="105"/>
      <c r="H25" s="105"/>
      <c r="I25" s="454"/>
      <c r="J25" s="454"/>
      <c r="K25" s="454"/>
      <c r="L25" s="454"/>
      <c r="M25" s="454"/>
      <c r="N25" s="166"/>
      <c r="O25" s="497"/>
      <c r="P25" s="498"/>
    </row>
    <row r="26" spans="1:16" ht="11.25" customHeight="1">
      <c r="A26" s="101"/>
      <c r="B26" s="463"/>
      <c r="C26" s="469">
        <f>IF(OR('Поправочные коэффициенты'!E179=1,'Поправочные коэффициенты'!E179=4),"","Для лица, имеющего минимальный возраст (далее стаж)")</f>
      </c>
      <c r="D26" s="106"/>
      <c r="E26" s="450"/>
      <c r="F26" s="106"/>
      <c r="G26" s="111"/>
      <c r="H26" s="106"/>
      <c r="I26" s="469" t="str">
        <f>IF('Поправочные коэффициенты'!E179=1,"Значения заполняются при условии 2-х и более водителей",IF('Поправочные коэффициенты'!E179=4,"","Для лица, имеющего минимальный стаж (далее возраст)"))</f>
        <v>Значения заполняются при условии 2-х и более водителей</v>
      </c>
      <c r="J26" s="464"/>
      <c r="K26" s="464"/>
      <c r="L26" s="464"/>
      <c r="M26" s="464"/>
      <c r="N26" s="111"/>
      <c r="O26" s="497"/>
      <c r="P26" s="498"/>
    </row>
    <row r="27" spans="1:16" ht="3.75" customHeight="1">
      <c r="A27" s="101"/>
      <c r="B27" s="164"/>
      <c r="C27" s="102"/>
      <c r="D27" s="104"/>
      <c r="E27" s="102"/>
      <c r="F27" s="104"/>
      <c r="G27" s="112"/>
      <c r="H27" s="104"/>
      <c r="I27" s="448"/>
      <c r="J27" s="448"/>
      <c r="K27" s="448"/>
      <c r="L27" s="448"/>
      <c r="M27" s="448"/>
      <c r="N27" s="112"/>
      <c r="O27" s="497"/>
      <c r="P27" s="498"/>
    </row>
    <row r="28" spans="1:16" ht="11.25" customHeight="1">
      <c r="A28" s="101"/>
      <c r="B28" s="492" t="s">
        <v>138</v>
      </c>
      <c r="C28" s="488" t="s">
        <v>145</v>
      </c>
      <c r="D28" s="104"/>
      <c r="E28" s="102"/>
      <c r="F28" s="104"/>
      <c r="G28" s="112"/>
      <c r="H28" s="489" t="s">
        <v>138</v>
      </c>
      <c r="I28" s="488" t="s">
        <v>145</v>
      </c>
      <c r="J28" s="448"/>
      <c r="K28" s="448"/>
      <c r="L28" s="448"/>
      <c r="M28" s="448"/>
      <c r="N28" s="112"/>
      <c r="O28" s="497"/>
      <c r="P28" s="498"/>
    </row>
    <row r="29" spans="1:16" ht="2.25" customHeight="1">
      <c r="A29" s="101"/>
      <c r="B29" s="492"/>
      <c r="C29" s="488"/>
      <c r="D29" s="104"/>
      <c r="E29" s="102"/>
      <c r="F29" s="104"/>
      <c r="G29" s="112"/>
      <c r="H29" s="490"/>
      <c r="I29" s="449"/>
      <c r="J29" s="449"/>
      <c r="K29" s="449"/>
      <c r="L29" s="449"/>
      <c r="M29" s="449"/>
      <c r="N29" s="112"/>
      <c r="O29" s="497"/>
      <c r="P29" s="498"/>
    </row>
    <row r="30" spans="1:16" ht="2.25" customHeight="1">
      <c r="A30" s="101"/>
      <c r="B30" s="492"/>
      <c r="C30" s="488"/>
      <c r="D30" s="104"/>
      <c r="E30" s="102"/>
      <c r="F30" s="104"/>
      <c r="G30" s="112"/>
      <c r="H30" s="490"/>
      <c r="I30" s="449"/>
      <c r="J30" s="449"/>
      <c r="K30" s="449"/>
      <c r="L30" s="449"/>
      <c r="M30" s="449"/>
      <c r="N30" s="112"/>
      <c r="O30" s="497"/>
      <c r="P30" s="498"/>
    </row>
    <row r="31" spans="1:16" ht="12.75" customHeight="1">
      <c r="A31" s="101"/>
      <c r="B31" s="492" t="s">
        <v>138</v>
      </c>
      <c r="C31" s="491" t="s">
        <v>146</v>
      </c>
      <c r="D31" s="104"/>
      <c r="E31" s="102"/>
      <c r="F31" s="104"/>
      <c r="G31" s="112"/>
      <c r="H31" s="489" t="s">
        <v>138</v>
      </c>
      <c r="I31" s="491" t="s">
        <v>146</v>
      </c>
      <c r="J31" s="449"/>
      <c r="K31" s="449"/>
      <c r="L31" s="449"/>
      <c r="M31" s="449"/>
      <c r="N31" s="112"/>
      <c r="O31" s="497"/>
      <c r="P31" s="498"/>
    </row>
    <row r="32" spans="1:16" ht="5.25" customHeight="1">
      <c r="A32" s="101"/>
      <c r="B32" s="165"/>
      <c r="C32" s="105"/>
      <c r="D32" s="105"/>
      <c r="E32" s="105"/>
      <c r="F32" s="105"/>
      <c r="G32" s="166"/>
      <c r="H32" s="165"/>
      <c r="I32" s="105"/>
      <c r="J32" s="105"/>
      <c r="K32" s="105"/>
      <c r="L32" s="105"/>
      <c r="M32" s="105"/>
      <c r="N32" s="166"/>
      <c r="O32" s="497"/>
      <c r="P32" s="498"/>
    </row>
    <row r="33" spans="1:16" ht="5.25" customHeight="1">
      <c r="A33" s="101"/>
      <c r="B33" s="507" t="str">
        <f>IF('Поправочные коэффициенты'!E179=4," ","Необходимо составить дополнительное соглашение 'О лицах, допущенных к управлению ТС'!")</f>
        <v>Необходимо составить дополнительное соглашение 'О лицах, допущенных к управлению ТС'!</v>
      </c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112"/>
      <c r="O33" s="457"/>
      <c r="P33" s="458"/>
    </row>
    <row r="34" spans="1:16" ht="5.25" customHeight="1">
      <c r="A34" s="101"/>
      <c r="B34" s="507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112"/>
      <c r="O34" s="457"/>
      <c r="P34" s="458"/>
    </row>
    <row r="35" spans="1:16" ht="5.25" customHeight="1">
      <c r="A35" s="101"/>
      <c r="B35" s="507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112"/>
      <c r="O35" s="457"/>
      <c r="P35" s="458"/>
    </row>
    <row r="36" spans="1:16" ht="5.25" customHeight="1">
      <c r="A36" s="101"/>
      <c r="B36" s="507">
        <f>IF(AND('Поправочные коэффициенты'!C193=4,OR('Поправочные коэффициенты'!C187=3,'Поправочные коэффициенты'!C187=4)),"Коэффициент за стаж/возраст необходимо согласовать с андеррайтером Филиала","")</f>
      </c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112"/>
      <c r="O36" s="457"/>
      <c r="P36" s="458"/>
    </row>
    <row r="37" spans="1:16" ht="5.25" customHeight="1">
      <c r="A37" s="101"/>
      <c r="B37" s="507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112"/>
      <c r="O37" s="457"/>
      <c r="P37" s="458"/>
    </row>
    <row r="38" spans="1:16" ht="5.25" customHeight="1">
      <c r="A38" s="101"/>
      <c r="B38" s="509"/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166"/>
      <c r="O38" s="457"/>
      <c r="P38" s="459"/>
    </row>
    <row r="39" spans="1:16" ht="3.75" customHeight="1">
      <c r="A39" s="101"/>
      <c r="B39" s="460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497">
        <f>ROUND(IF('Поправочные коэффициенты'!G7=FALSE,0,'Поправочные коэффициенты'!F8),4)</f>
        <v>0</v>
      </c>
      <c r="P39" s="498">
        <f>H40*O39</f>
        <v>0</v>
      </c>
    </row>
    <row r="40" spans="1:16" ht="12.75">
      <c r="A40" s="101"/>
      <c r="B40" s="461" t="s">
        <v>135</v>
      </c>
      <c r="C40" s="107" t="s">
        <v>147</v>
      </c>
      <c r="D40" s="104"/>
      <c r="E40" s="102"/>
      <c r="F40" s="104"/>
      <c r="G40" s="100" t="s">
        <v>148</v>
      </c>
      <c r="H40" s="108"/>
      <c r="I40" s="113">
        <f>I9*30%</f>
        <v>72000</v>
      </c>
      <c r="J40" s="102"/>
      <c r="K40" s="109"/>
      <c r="L40" s="104"/>
      <c r="M40" s="104"/>
      <c r="N40" s="104"/>
      <c r="O40" s="497"/>
      <c r="P40" s="498"/>
    </row>
    <row r="41" spans="1:16" ht="3.75" customHeight="1">
      <c r="A41" s="101"/>
      <c r="B41" s="16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497"/>
      <c r="P41" s="498"/>
    </row>
    <row r="42" spans="1:16" ht="3.75" customHeight="1">
      <c r="A42" s="101"/>
      <c r="B42" s="460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497">
        <f>ROUND(IF('Поправочные коэффициенты'!G10=FALSE,0,'Поправочные коэффициенты'!F11),4)</f>
        <v>0</v>
      </c>
      <c r="P42" s="498">
        <f>I43*O42</f>
        <v>0</v>
      </c>
    </row>
    <row r="43" spans="1:16" ht="12.75">
      <c r="A43" s="101"/>
      <c r="B43" s="461" t="s">
        <v>135</v>
      </c>
      <c r="C43" s="499" t="s">
        <v>149</v>
      </c>
      <c r="D43" s="500"/>
      <c r="E43" s="501"/>
      <c r="F43" s="104"/>
      <c r="G43" s="102"/>
      <c r="H43" s="100" t="s">
        <v>150</v>
      </c>
      <c r="I43" s="108"/>
      <c r="J43" s="113">
        <v>1500000</v>
      </c>
      <c r="K43" s="104"/>
      <c r="L43" s="104"/>
      <c r="M43" s="104"/>
      <c r="N43" s="104"/>
      <c r="O43" s="497"/>
      <c r="P43" s="498"/>
    </row>
    <row r="44" spans="1:16" ht="3.75" customHeight="1">
      <c r="A44" s="101"/>
      <c r="B44" s="165"/>
      <c r="C44" s="105"/>
      <c r="D44" s="105"/>
      <c r="E44" s="105"/>
      <c r="F44" s="105"/>
      <c r="G44" s="105"/>
      <c r="H44" s="105"/>
      <c r="I44" s="110"/>
      <c r="J44" s="105"/>
      <c r="K44" s="105"/>
      <c r="L44" s="105"/>
      <c r="M44" s="105"/>
      <c r="N44" s="105"/>
      <c r="O44" s="497"/>
      <c r="P44" s="498"/>
    </row>
    <row r="45" spans="1:16" ht="3.75" customHeight="1">
      <c r="A45" s="101"/>
      <c r="B45" s="460"/>
      <c r="C45" s="106"/>
      <c r="D45" s="106"/>
      <c r="E45" s="106"/>
      <c r="F45" s="106"/>
      <c r="G45" s="106"/>
      <c r="H45" s="106"/>
      <c r="I45" s="462"/>
      <c r="J45" s="106"/>
      <c r="K45" s="106"/>
      <c r="L45" s="106"/>
      <c r="M45" s="106"/>
      <c r="N45" s="106"/>
      <c r="O45" s="497">
        <f>ROUND(IF('Поправочные коэффициенты'!G13=FALSE,0,'Поправочные коэффициенты'!F14),4)</f>
        <v>0</v>
      </c>
      <c r="P45" s="498">
        <f>I46*O45</f>
        <v>0</v>
      </c>
    </row>
    <row r="46" spans="1:16" ht="12.75">
      <c r="A46" s="101"/>
      <c r="B46" s="461" t="s">
        <v>135</v>
      </c>
      <c r="C46" s="499" t="s">
        <v>151</v>
      </c>
      <c r="D46" s="500"/>
      <c r="E46" s="500"/>
      <c r="F46" s="501"/>
      <c r="G46" s="104"/>
      <c r="H46" s="100" t="s">
        <v>150</v>
      </c>
      <c r="I46" s="108"/>
      <c r="J46" s="502" t="s">
        <v>152</v>
      </c>
      <c r="K46" s="503"/>
      <c r="L46" s="504" t="s">
        <v>153</v>
      </c>
      <c r="M46" s="504"/>
      <c r="N46" s="104">
        <v>500000</v>
      </c>
      <c r="O46" s="497"/>
      <c r="P46" s="498"/>
    </row>
    <row r="47" spans="1:16" ht="4.5" customHeight="1">
      <c r="A47" s="101"/>
      <c r="B47" s="165"/>
      <c r="C47" s="105"/>
      <c r="D47" s="105"/>
      <c r="E47" s="105"/>
      <c r="F47" s="105"/>
      <c r="G47" s="105"/>
      <c r="H47" s="105"/>
      <c r="I47" s="110"/>
      <c r="J47" s="105"/>
      <c r="K47" s="105"/>
      <c r="L47" s="105"/>
      <c r="M47" s="105"/>
      <c r="N47" s="105"/>
      <c r="O47" s="497"/>
      <c r="P47" s="498"/>
    </row>
    <row r="48" spans="1:16" ht="3.75" customHeight="1">
      <c r="A48" s="101"/>
      <c r="B48" s="460"/>
      <c r="C48" s="106"/>
      <c r="D48" s="106"/>
      <c r="E48" s="106"/>
      <c r="F48" s="106"/>
      <c r="G48" s="106"/>
      <c r="H48" s="106"/>
      <c r="I48" s="462"/>
      <c r="J48" s="106"/>
      <c r="K48" s="106"/>
      <c r="L48" s="106"/>
      <c r="M48" s="106"/>
      <c r="N48" s="106"/>
      <c r="O48" s="497">
        <f>ROUND(IF('Поправочные коэффициенты'!G16=FALSE,0,'Поправочные коэффициенты'!F17),4)</f>
        <v>0</v>
      </c>
      <c r="P48" s="498">
        <f>I49*O48</f>
        <v>0</v>
      </c>
    </row>
    <row r="49" spans="1:16" ht="12.75">
      <c r="A49" s="101"/>
      <c r="B49" s="461" t="s">
        <v>135</v>
      </c>
      <c r="C49" s="499" t="s">
        <v>154</v>
      </c>
      <c r="D49" s="500"/>
      <c r="E49" s="500"/>
      <c r="F49" s="501"/>
      <c r="G49" s="104"/>
      <c r="H49" s="100" t="s">
        <v>150</v>
      </c>
      <c r="I49" s="108"/>
      <c r="J49" s="502" t="s">
        <v>152</v>
      </c>
      <c r="K49" s="503"/>
      <c r="L49" s="504" t="s">
        <v>153</v>
      </c>
      <c r="M49" s="504"/>
      <c r="N49" s="104">
        <v>30000</v>
      </c>
      <c r="O49" s="497"/>
      <c r="P49" s="498"/>
    </row>
    <row r="50" spans="1:16" ht="3.75" customHeight="1">
      <c r="A50" s="101"/>
      <c r="B50" s="16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497"/>
      <c r="P50" s="498"/>
    </row>
    <row r="51" spans="1:16" ht="0.75" customHeight="1">
      <c r="A51" s="101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11"/>
    </row>
    <row r="52" spans="1:16" ht="12.75">
      <c r="A52" s="101"/>
      <c r="B52" s="460"/>
      <c r="C52" s="465" t="s">
        <v>413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11"/>
    </row>
    <row r="53" spans="1:16" ht="3.75" customHeight="1">
      <c r="A53" s="101"/>
      <c r="B53" s="456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12"/>
    </row>
    <row r="54" spans="1:16" ht="0.75" customHeight="1">
      <c r="A54" s="101"/>
      <c r="B54" s="456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12"/>
    </row>
    <row r="55" spans="1:16" ht="12.75">
      <c r="A55" s="101"/>
      <c r="B55" s="164" t="s">
        <v>138</v>
      </c>
      <c r="C55" s="102" t="s">
        <v>414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12"/>
    </row>
    <row r="56" spans="1:16" ht="3.75" customHeight="1">
      <c r="A56" s="101"/>
      <c r="B56" s="456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12"/>
    </row>
    <row r="57" spans="1:16" ht="0.75" customHeight="1">
      <c r="A57" s="101"/>
      <c r="B57" s="456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12"/>
    </row>
    <row r="58" spans="1:16" ht="12.75">
      <c r="A58" s="101"/>
      <c r="B58" s="164" t="s">
        <v>138</v>
      </c>
      <c r="C58" s="102" t="s">
        <v>409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12"/>
    </row>
    <row r="59" spans="1:16" ht="3.75" customHeight="1">
      <c r="A59" s="101"/>
      <c r="B59" s="16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66"/>
    </row>
    <row r="60" spans="1:16" ht="0.75" customHeight="1">
      <c r="A60" s="10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</row>
  </sheetData>
  <sheetProtection password="95DA" sheet="1" objects="1" scenarios="1"/>
  <mergeCells count="26">
    <mergeCell ref="P45:P47"/>
    <mergeCell ref="O5:P8"/>
    <mergeCell ref="O9:O14"/>
    <mergeCell ref="P9:P14"/>
    <mergeCell ref="O15:O32"/>
    <mergeCell ref="P15:P32"/>
    <mergeCell ref="B14:M14"/>
    <mergeCell ref="O39:O41"/>
    <mergeCell ref="P39:P41"/>
    <mergeCell ref="C46:F46"/>
    <mergeCell ref="J46:K46"/>
    <mergeCell ref="L46:M46"/>
    <mergeCell ref="O42:O44"/>
    <mergeCell ref="P42:P44"/>
    <mergeCell ref="C43:E43"/>
    <mergeCell ref="O45:O47"/>
    <mergeCell ref="O48:O50"/>
    <mergeCell ref="P48:P50"/>
    <mergeCell ref="C49:F49"/>
    <mergeCell ref="J49:K49"/>
    <mergeCell ref="L49:M49"/>
    <mergeCell ref="D1:K2"/>
    <mergeCell ref="B33:M35"/>
    <mergeCell ref="B36:M38"/>
    <mergeCell ref="F17:N17"/>
    <mergeCell ref="J19:M20"/>
  </mergeCells>
  <dataValidations count="4">
    <dataValidation type="whole" operator="lessThanOrEqual" allowBlank="1" showInputMessage="1" showErrorMessage="1" errorTitle="Введенное значение неверно!" error="Стоимость дополнительного оборудования не может превышать 30% от стоимости ТС. Требуется согласование андеррайтера ОСАО &quot;Россия&quot;." sqref="H40">
      <formula1>I40</formula1>
    </dataValidation>
    <dataValidation type="whole" operator="lessThanOrEqual" allowBlank="1" showInputMessage="1" showErrorMessage="1" errorTitle="Введенное значение неверно!" error="Указанная страховая сумма по риску &quot;Гражданская ответственность&quot; может быть установлена только по согласованию с андеррайтером ОСАО &quot;Россия&quot;.&#10;" sqref="I43">
      <formula1>J43</formula1>
    </dataValidation>
    <dataValidation type="whole" operator="lessThanOrEqual" allowBlank="1" showInputMessage="1" showErrorMessage="1" errorTitle="Введенное значение неверно!" error="Указанная страховая сумма по риску &quot;Несчастный случай (инвалидность, смерть)&quot; может быть установлена только по согласованию с андеррайтером ОСАО &quot;Россия&quot;." sqref="I46">
      <formula1>N46</formula1>
    </dataValidation>
    <dataValidation type="whole" operator="lessThanOrEqual" allowBlank="1" showInputMessage="1" showErrorMessage="1" errorTitle="Введенное значение неверно!" error="Указанная страховая сумма по риску &quot;Несчастный случай (утрата трудоспособности)&quot; может быть установлена только по согласованию с андеррайтером ОСАО &quot;Россия&quot;." sqref="I49">
      <formula1>N49</formula1>
    </dataValidation>
  </dataValidations>
  <printOptions/>
  <pageMargins left="0.75" right="0.75" top="1" bottom="1" header="0.5" footer="0.5"/>
  <pageSetup horizontalDpi="600" verticalDpi="600" orientation="landscape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BM776"/>
  <sheetViews>
    <sheetView zoomScalePageLayoutView="0" workbookViewId="0" topLeftCell="AZ1">
      <selection activeCell="BQ9" sqref="BQ9"/>
    </sheetView>
  </sheetViews>
  <sheetFormatPr defaultColWidth="9.00390625" defaultRowHeight="12.75"/>
  <cols>
    <col min="1" max="1" width="9.125" style="184" customWidth="1"/>
    <col min="2" max="2" width="33.00390625" style="184" customWidth="1"/>
    <col min="3" max="3" width="16.125" style="184" customWidth="1"/>
    <col min="4" max="4" width="9.75390625" style="184" customWidth="1"/>
    <col min="5" max="16384" width="9.125" style="184" customWidth="1"/>
  </cols>
  <sheetData>
    <row r="5" ht="6" thickBot="1"/>
    <row r="6" spans="4:5" ht="6" thickBot="1">
      <c r="D6" s="185" t="s">
        <v>1038</v>
      </c>
      <c r="E6" s="185" t="s">
        <v>1039</v>
      </c>
    </row>
    <row r="7" spans="4:5" ht="6" thickBot="1">
      <c r="D7" s="186">
        <f>E16</f>
        <v>62</v>
      </c>
      <c r="E7" s="187">
        <v>7</v>
      </c>
    </row>
    <row r="8" spans="4:6" ht="6" thickBot="1">
      <c r="D8" s="185" t="str">
        <f>DGET(A53:AJ128,2,D6:D7)</f>
        <v>Легковые ТС отечественного производства</v>
      </c>
      <c r="E8" s="186" t="str">
        <f>DGET(D16:E50,2,E6:E7)</f>
        <v>  </v>
      </c>
      <c r="F8" s="185" t="str">
        <f>CONCATENATE(D8," ",E8)</f>
        <v>Легковые ТС отечественного производства   </v>
      </c>
    </row>
    <row r="14" ht="6" thickBot="1"/>
    <row r="15" ht="6" thickBot="1">
      <c r="E15" s="188" t="s">
        <v>1038</v>
      </c>
    </row>
    <row r="16" spans="4:5" ht="6" thickBot="1">
      <c r="D16" s="189" t="s">
        <v>1039</v>
      </c>
      <c r="E16" s="190">
        <v>62</v>
      </c>
    </row>
    <row r="17" spans="3:5" ht="5.25">
      <c r="C17" s="525" t="s">
        <v>1040</v>
      </c>
      <c r="D17" s="191" t="s">
        <v>1041</v>
      </c>
      <c r="E17" s="188" t="str">
        <f>DGET(A53:AJ128,3,E15:E16)</f>
        <v>  </v>
      </c>
    </row>
    <row r="18" spans="3:5" ht="5.25">
      <c r="C18" s="526"/>
      <c r="D18" s="192" t="s">
        <v>1042</v>
      </c>
      <c r="E18" s="193" t="str">
        <f>DGET(A53:AJ128,4,E15:E16)</f>
        <v>  </v>
      </c>
    </row>
    <row r="19" spans="3:5" ht="5.25">
      <c r="C19" s="526"/>
      <c r="D19" s="192" t="s">
        <v>1043</v>
      </c>
      <c r="E19" s="193" t="str">
        <f>DGET(A53:AJ128,5,E15:E16)</f>
        <v>  </v>
      </c>
    </row>
    <row r="20" spans="3:5" ht="5.25">
      <c r="C20" s="526"/>
      <c r="D20" s="192" t="s">
        <v>1044</v>
      </c>
      <c r="E20" s="193" t="str">
        <f>DGET(A53:AJ128,6,E15:E16)</f>
        <v>  </v>
      </c>
    </row>
    <row r="21" spans="3:5" ht="5.25">
      <c r="C21" s="526"/>
      <c r="D21" s="192" t="s">
        <v>1045</v>
      </c>
      <c r="E21" s="193" t="str">
        <f>DGET(A53:AJ128,7,E15:E16)</f>
        <v>  </v>
      </c>
    </row>
    <row r="22" spans="3:5" ht="5.25">
      <c r="C22" s="526"/>
      <c r="D22" s="192" t="s">
        <v>1046</v>
      </c>
      <c r="E22" s="193" t="str">
        <f>DGET(A53:AJ128,8,E15:E16)</f>
        <v>  </v>
      </c>
    </row>
    <row r="23" spans="3:5" ht="5.25">
      <c r="C23" s="526"/>
      <c r="D23" s="192" t="s">
        <v>1047</v>
      </c>
      <c r="E23" s="193" t="str">
        <f>DGET(A53:AJ128,9,E15:E16)</f>
        <v>  </v>
      </c>
    </row>
    <row r="24" spans="3:5" ht="5.25">
      <c r="C24" s="526"/>
      <c r="D24" s="192" t="s">
        <v>1048</v>
      </c>
      <c r="E24" s="193" t="str">
        <f>DGET(A53:AJ128,10,E15:E16)</f>
        <v>  </v>
      </c>
    </row>
    <row r="25" spans="3:5" ht="5.25">
      <c r="C25" s="526"/>
      <c r="D25" s="192" t="s">
        <v>1049</v>
      </c>
      <c r="E25" s="193" t="str">
        <f>DGET(A53:AJ128,11,E15:E16)</f>
        <v>  </v>
      </c>
    </row>
    <row r="26" spans="3:5" ht="5.25">
      <c r="C26" s="526"/>
      <c r="D26" s="192" t="s">
        <v>1050</v>
      </c>
      <c r="E26" s="193" t="str">
        <f>DGET(A53:AJ128,12,E15:E16)</f>
        <v>  </v>
      </c>
    </row>
    <row r="27" spans="3:5" ht="5.25">
      <c r="C27" s="526"/>
      <c r="D27" s="192" t="s">
        <v>1051</v>
      </c>
      <c r="E27" s="193" t="str">
        <f>DGET(A53:AJ128,13,E15:E16)</f>
        <v>  </v>
      </c>
    </row>
    <row r="28" spans="3:5" ht="5.25">
      <c r="C28" s="526"/>
      <c r="D28" s="192" t="s">
        <v>1052</v>
      </c>
      <c r="E28" s="193" t="str">
        <f>DGET(A53:AJ128,14,E15:E16)</f>
        <v>  </v>
      </c>
    </row>
    <row r="29" spans="3:5" ht="5.25">
      <c r="C29" s="526"/>
      <c r="D29" s="192" t="s">
        <v>1053</v>
      </c>
      <c r="E29" s="193" t="str">
        <f>DGET(A53:AJ128,15,E15:E16)</f>
        <v>  </v>
      </c>
    </row>
    <row r="30" spans="3:5" ht="5.25">
      <c r="C30" s="526"/>
      <c r="D30" s="192" t="s">
        <v>1054</v>
      </c>
      <c r="E30" s="193" t="str">
        <f>DGET(A53:AJ128,16,E15:E16)</f>
        <v>  </v>
      </c>
    </row>
    <row r="31" spans="3:5" ht="5.25">
      <c r="C31" s="526"/>
      <c r="D31" s="192" t="s">
        <v>1055</v>
      </c>
      <c r="E31" s="193" t="str">
        <f>DGET(A53:AJ128,17,E15:E16)</f>
        <v>  </v>
      </c>
    </row>
    <row r="32" spans="3:5" ht="5.25">
      <c r="C32" s="526"/>
      <c r="D32" s="192" t="s">
        <v>1056</v>
      </c>
      <c r="E32" s="193" t="str">
        <f>DGET(A53:AJ128,18,E15:E16)</f>
        <v>  </v>
      </c>
    </row>
    <row r="33" spans="3:5" ht="5.25">
      <c r="C33" s="526"/>
      <c r="D33" s="192" t="s">
        <v>1057</v>
      </c>
      <c r="E33" s="193" t="str">
        <f>DGET(A53:AJ128,19,E15:E16)</f>
        <v>  </v>
      </c>
    </row>
    <row r="34" spans="3:5" ht="5.25">
      <c r="C34" s="526"/>
      <c r="D34" s="192" t="s">
        <v>1058</v>
      </c>
      <c r="E34" s="193" t="str">
        <f>DGET(A53:AJ128,20,E15:E16)</f>
        <v>  </v>
      </c>
    </row>
    <row r="35" spans="3:5" ht="5.25">
      <c r="C35" s="526"/>
      <c r="D35" s="192" t="s">
        <v>1059</v>
      </c>
      <c r="E35" s="193" t="str">
        <f>DGET(A53:AJ128,21,E15:E16)</f>
        <v>  </v>
      </c>
    </row>
    <row r="36" spans="3:5" ht="5.25">
      <c r="C36" s="526"/>
      <c r="D36" s="192" t="s">
        <v>1060</v>
      </c>
      <c r="E36" s="193" t="str">
        <f>DGET(A53:AJ128,22,E15:E16)</f>
        <v>  </v>
      </c>
    </row>
    <row r="37" spans="3:5" ht="5.25">
      <c r="C37" s="526"/>
      <c r="D37" s="192" t="s">
        <v>1061</v>
      </c>
      <c r="E37" s="193" t="str">
        <f>DGET(A53:AJ128,23,E15:E16)</f>
        <v>  </v>
      </c>
    </row>
    <row r="38" spans="3:5" ht="5.25">
      <c r="C38" s="526"/>
      <c r="D38" s="192" t="s">
        <v>1062</v>
      </c>
      <c r="E38" s="193" t="str">
        <f>DGET(A53:AJ128,24,E15:E16)</f>
        <v>  </v>
      </c>
    </row>
    <row r="39" spans="3:5" ht="5.25">
      <c r="C39" s="526"/>
      <c r="D39" s="192" t="s">
        <v>1063</v>
      </c>
      <c r="E39" s="193" t="str">
        <f>DGET(A53:AJ128,25,E15:E16)</f>
        <v>  </v>
      </c>
    </row>
    <row r="40" spans="3:5" ht="5.25">
      <c r="C40" s="526"/>
      <c r="D40" s="192" t="s">
        <v>1064</v>
      </c>
      <c r="E40" s="193" t="str">
        <f>DGET(A53:AJ128,26,E15:E16)</f>
        <v>  </v>
      </c>
    </row>
    <row r="41" spans="3:5" ht="5.25">
      <c r="C41" s="526"/>
      <c r="D41" s="192" t="s">
        <v>1065</v>
      </c>
      <c r="E41" s="193" t="str">
        <f>DGET(A53:AJ128,27,E15:E16)</f>
        <v>  </v>
      </c>
    </row>
    <row r="42" spans="3:5" ht="5.25">
      <c r="C42" s="526"/>
      <c r="D42" s="192" t="s">
        <v>1066</v>
      </c>
      <c r="E42" s="193" t="str">
        <f>DGET(A53:AJ128,28,E15:E16)</f>
        <v>  </v>
      </c>
    </row>
    <row r="43" spans="3:5" ht="5.25">
      <c r="C43" s="526"/>
      <c r="D43" s="192" t="s">
        <v>1067</v>
      </c>
      <c r="E43" s="193" t="str">
        <f>DGET(A53:AJ128,29,E15:E16)</f>
        <v>  </v>
      </c>
    </row>
    <row r="44" spans="3:5" ht="5.25">
      <c r="C44" s="526"/>
      <c r="D44" s="192" t="s">
        <v>1068</v>
      </c>
      <c r="E44" s="193" t="str">
        <f>DGET(A53:AJ128,30,E15:E16)</f>
        <v>  </v>
      </c>
    </row>
    <row r="45" spans="3:5" ht="5.25">
      <c r="C45" s="526"/>
      <c r="D45" s="192" t="s">
        <v>1069</v>
      </c>
      <c r="E45" s="193" t="str">
        <f>DGET(A53:AJ128,31,E15:E16)</f>
        <v>  </v>
      </c>
    </row>
    <row r="46" spans="3:5" ht="5.25">
      <c r="C46" s="526"/>
      <c r="D46" s="192" t="s">
        <v>1070</v>
      </c>
      <c r="E46" s="193" t="str">
        <f>DGET(A53:AJ128,32,E15:E16)</f>
        <v>  </v>
      </c>
    </row>
    <row r="47" spans="3:5" ht="5.25">
      <c r="C47" s="526"/>
      <c r="D47" s="192" t="s">
        <v>1071</v>
      </c>
      <c r="E47" s="193" t="str">
        <f>DGET(A53:AJ128,33,E15:E16)</f>
        <v>  </v>
      </c>
    </row>
    <row r="48" spans="3:5" ht="5.25">
      <c r="C48" s="526"/>
      <c r="D48" s="192" t="s">
        <v>1072</v>
      </c>
      <c r="E48" s="193" t="str">
        <f>DGET(A53:AJ128,34,E15:E16)</f>
        <v>  </v>
      </c>
    </row>
    <row r="49" spans="3:5" ht="5.25">
      <c r="C49" s="526"/>
      <c r="D49" s="192" t="s">
        <v>1073</v>
      </c>
      <c r="E49" s="193" t="str">
        <f>DGET(A53:AJ128,35,E15:E16)</f>
        <v>  </v>
      </c>
    </row>
    <row r="50" spans="3:5" ht="6" thickBot="1">
      <c r="C50" s="527"/>
      <c r="D50" s="194" t="s">
        <v>1074</v>
      </c>
      <c r="E50" s="195" t="str">
        <f>DGET(A53:AJ128,36,E15:E16)</f>
        <v>  </v>
      </c>
    </row>
    <row r="52" ht="6" thickBot="1"/>
    <row r="53" spans="1:36" ht="6" thickBot="1">
      <c r="A53" s="196" t="s">
        <v>1038</v>
      </c>
      <c r="B53" s="196" t="s">
        <v>1075</v>
      </c>
      <c r="C53" s="528" t="s">
        <v>1040</v>
      </c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30"/>
    </row>
    <row r="54" spans="1:36" ht="5.25">
      <c r="A54" s="197" t="s">
        <v>1041</v>
      </c>
      <c r="B54" s="198" t="s">
        <v>1076</v>
      </c>
      <c r="C54" s="199" t="s">
        <v>22</v>
      </c>
      <c r="D54" s="200" t="s">
        <v>23</v>
      </c>
      <c r="E54" s="200" t="s">
        <v>24</v>
      </c>
      <c r="F54" s="200" t="s">
        <v>25</v>
      </c>
      <c r="G54" s="200" t="s">
        <v>26</v>
      </c>
      <c r="H54" s="200" t="s">
        <v>1078</v>
      </c>
      <c r="I54" s="200" t="s">
        <v>1077</v>
      </c>
      <c r="J54" s="200" t="s">
        <v>1079</v>
      </c>
      <c r="K54" s="200" t="s">
        <v>1079</v>
      </c>
      <c r="L54" s="200" t="s">
        <v>1079</v>
      </c>
      <c r="M54" s="200" t="s">
        <v>1079</v>
      </c>
      <c r="N54" s="200" t="s">
        <v>1079</v>
      </c>
      <c r="O54" s="200" t="s">
        <v>1079</v>
      </c>
      <c r="P54" s="200" t="s">
        <v>1079</v>
      </c>
      <c r="Q54" s="200" t="s">
        <v>1079</v>
      </c>
      <c r="R54" s="200" t="s">
        <v>1079</v>
      </c>
      <c r="S54" s="200" t="s">
        <v>1079</v>
      </c>
      <c r="T54" s="200" t="s">
        <v>1079</v>
      </c>
      <c r="U54" s="200" t="s">
        <v>1079</v>
      </c>
      <c r="V54" s="200" t="s">
        <v>1079</v>
      </c>
      <c r="W54" s="200" t="s">
        <v>1079</v>
      </c>
      <c r="X54" s="200" t="s">
        <v>1079</v>
      </c>
      <c r="Y54" s="200" t="s">
        <v>1079</v>
      </c>
      <c r="Z54" s="200" t="s">
        <v>1079</v>
      </c>
      <c r="AA54" s="200" t="s">
        <v>1079</v>
      </c>
      <c r="AB54" s="200" t="s">
        <v>1079</v>
      </c>
      <c r="AC54" s="200" t="s">
        <v>1079</v>
      </c>
      <c r="AD54" s="200" t="s">
        <v>1079</v>
      </c>
      <c r="AE54" s="200" t="s">
        <v>1079</v>
      </c>
      <c r="AF54" s="200" t="s">
        <v>1079</v>
      </c>
      <c r="AG54" s="200" t="s">
        <v>1079</v>
      </c>
      <c r="AH54" s="200" t="s">
        <v>1079</v>
      </c>
      <c r="AI54" s="200" t="s">
        <v>1079</v>
      </c>
      <c r="AJ54" s="201" t="s">
        <v>1079</v>
      </c>
    </row>
    <row r="55" spans="1:36" ht="5.25">
      <c r="A55" s="202" t="s">
        <v>1042</v>
      </c>
      <c r="B55" s="203" t="s">
        <v>1080</v>
      </c>
      <c r="C55" s="204" t="s">
        <v>1081</v>
      </c>
      <c r="D55" s="205">
        <v>147</v>
      </c>
      <c r="E55" s="205">
        <v>156</v>
      </c>
      <c r="F55" s="205">
        <v>159</v>
      </c>
      <c r="G55" s="205">
        <v>166</v>
      </c>
      <c r="H55" s="205" t="s">
        <v>27</v>
      </c>
      <c r="I55" s="205" t="s">
        <v>28</v>
      </c>
      <c r="J55" s="205" t="s">
        <v>29</v>
      </c>
      <c r="K55" s="205" t="s">
        <v>1082</v>
      </c>
      <c r="L55" s="205" t="s">
        <v>276</v>
      </c>
      <c r="M55" s="205" t="s">
        <v>1079</v>
      </c>
      <c r="N55" s="205" t="s">
        <v>1079</v>
      </c>
      <c r="O55" s="205" t="s">
        <v>1079</v>
      </c>
      <c r="P55" s="205" t="s">
        <v>1079</v>
      </c>
      <c r="Q55" s="205" t="s">
        <v>1079</v>
      </c>
      <c r="R55" s="205" t="s">
        <v>1079</v>
      </c>
      <c r="S55" s="205" t="s">
        <v>1079</v>
      </c>
      <c r="T55" s="205" t="s">
        <v>1079</v>
      </c>
      <c r="U55" s="205" t="s">
        <v>1079</v>
      </c>
      <c r="V55" s="205" t="s">
        <v>1079</v>
      </c>
      <c r="W55" s="205" t="s">
        <v>1079</v>
      </c>
      <c r="X55" s="205" t="s">
        <v>1079</v>
      </c>
      <c r="Y55" s="205" t="s">
        <v>1079</v>
      </c>
      <c r="Z55" s="205" t="s">
        <v>1079</v>
      </c>
      <c r="AA55" s="205" t="s">
        <v>1079</v>
      </c>
      <c r="AB55" s="205" t="s">
        <v>1079</v>
      </c>
      <c r="AC55" s="205" t="s">
        <v>1079</v>
      </c>
      <c r="AD55" s="205" t="s">
        <v>1079</v>
      </c>
      <c r="AE55" s="205" t="s">
        <v>1079</v>
      </c>
      <c r="AF55" s="205" t="s">
        <v>1079</v>
      </c>
      <c r="AG55" s="205" t="s">
        <v>1079</v>
      </c>
      <c r="AH55" s="205" t="s">
        <v>1079</v>
      </c>
      <c r="AI55" s="205" t="s">
        <v>1079</v>
      </c>
      <c r="AJ55" s="206" t="s">
        <v>1079</v>
      </c>
    </row>
    <row r="56" spans="1:38" ht="5.25">
      <c r="A56" s="202" t="s">
        <v>1043</v>
      </c>
      <c r="B56" s="207" t="s">
        <v>1083</v>
      </c>
      <c r="C56" s="204" t="s">
        <v>1084</v>
      </c>
      <c r="D56" s="205" t="s">
        <v>1085</v>
      </c>
      <c r="E56" s="205" t="s">
        <v>1086</v>
      </c>
      <c r="F56" s="205" t="s">
        <v>12</v>
      </c>
      <c r="G56" s="205" t="s">
        <v>1087</v>
      </c>
      <c r="H56" s="205" t="s">
        <v>1088</v>
      </c>
      <c r="I56" s="205" t="s">
        <v>1089</v>
      </c>
      <c r="J56" s="205" t="s">
        <v>1090</v>
      </c>
      <c r="K56" s="205" t="s">
        <v>847</v>
      </c>
      <c r="L56" s="205" t="s">
        <v>1091</v>
      </c>
      <c r="M56" s="205" t="s">
        <v>1092</v>
      </c>
      <c r="N56" s="205" t="s">
        <v>1093</v>
      </c>
      <c r="O56" s="205" t="s">
        <v>1094</v>
      </c>
      <c r="P56" s="205" t="s">
        <v>1095</v>
      </c>
      <c r="Q56" s="205" t="s">
        <v>848</v>
      </c>
      <c r="R56" s="205" t="s">
        <v>1096</v>
      </c>
      <c r="S56" s="205" t="s">
        <v>15</v>
      </c>
      <c r="T56" s="205" t="s">
        <v>1097</v>
      </c>
      <c r="U56" s="205" t="s">
        <v>1079</v>
      </c>
      <c r="V56" s="205" t="s">
        <v>1079</v>
      </c>
      <c r="W56" s="205" t="s">
        <v>1079</v>
      </c>
      <c r="X56" s="205" t="s">
        <v>1079</v>
      </c>
      <c r="Y56" s="205" t="s">
        <v>1079</v>
      </c>
      <c r="Z56" s="205" t="s">
        <v>1079</v>
      </c>
      <c r="AA56" s="205" t="s">
        <v>1079</v>
      </c>
      <c r="AB56" s="205" t="s">
        <v>1079</v>
      </c>
      <c r="AC56" s="205" t="s">
        <v>1079</v>
      </c>
      <c r="AD56" s="205" t="s">
        <v>1079</v>
      </c>
      <c r="AE56" s="205" t="s">
        <v>1079</v>
      </c>
      <c r="AF56" s="205" t="s">
        <v>1079</v>
      </c>
      <c r="AG56" s="205" t="s">
        <v>1079</v>
      </c>
      <c r="AH56" s="205" t="s">
        <v>1079</v>
      </c>
      <c r="AI56" s="205" t="s">
        <v>1079</v>
      </c>
      <c r="AJ56" s="205" t="s">
        <v>1079</v>
      </c>
      <c r="AK56" s="205" t="s">
        <v>1079</v>
      </c>
      <c r="AL56" s="206" t="s">
        <v>1079</v>
      </c>
    </row>
    <row r="57" spans="1:36" ht="5.25">
      <c r="A57" s="202" t="s">
        <v>1044</v>
      </c>
      <c r="B57" s="207" t="s">
        <v>1098</v>
      </c>
      <c r="C57" s="204" t="s">
        <v>1099</v>
      </c>
      <c r="D57" s="205" t="s">
        <v>1100</v>
      </c>
      <c r="E57" s="205" t="s">
        <v>1101</v>
      </c>
      <c r="F57" s="205" t="s">
        <v>1102</v>
      </c>
      <c r="G57" s="205" t="s">
        <v>1103</v>
      </c>
      <c r="H57" s="205" t="s">
        <v>1104</v>
      </c>
      <c r="I57" s="205" t="s">
        <v>1105</v>
      </c>
      <c r="J57" s="205" t="s">
        <v>1106</v>
      </c>
      <c r="K57" s="205" t="s">
        <v>1107</v>
      </c>
      <c r="L57" s="205" t="s">
        <v>1108</v>
      </c>
      <c r="M57" s="205" t="s">
        <v>1109</v>
      </c>
      <c r="N57" s="205" t="s">
        <v>82</v>
      </c>
      <c r="O57" s="205" t="s">
        <v>1110</v>
      </c>
      <c r="P57" s="205" t="s">
        <v>1111</v>
      </c>
      <c r="Q57" s="205" t="s">
        <v>1079</v>
      </c>
      <c r="R57" s="205" t="s">
        <v>1079</v>
      </c>
      <c r="S57" s="205" t="s">
        <v>1079</v>
      </c>
      <c r="T57" s="205" t="s">
        <v>1079</v>
      </c>
      <c r="U57" s="205" t="s">
        <v>1079</v>
      </c>
      <c r="V57" s="205" t="s">
        <v>1079</v>
      </c>
      <c r="W57" s="205" t="s">
        <v>1079</v>
      </c>
      <c r="X57" s="205" t="s">
        <v>1079</v>
      </c>
      <c r="Y57" s="205" t="s">
        <v>1079</v>
      </c>
      <c r="Z57" s="205" t="s">
        <v>1079</v>
      </c>
      <c r="AA57" s="205" t="s">
        <v>1079</v>
      </c>
      <c r="AB57" s="205" t="s">
        <v>1079</v>
      </c>
      <c r="AC57" s="205" t="s">
        <v>1079</v>
      </c>
      <c r="AD57" s="205" t="s">
        <v>1079</v>
      </c>
      <c r="AE57" s="205" t="s">
        <v>1079</v>
      </c>
      <c r="AF57" s="205" t="s">
        <v>1079</v>
      </c>
      <c r="AG57" s="205" t="s">
        <v>1079</v>
      </c>
      <c r="AH57" s="205" t="s">
        <v>1079</v>
      </c>
      <c r="AI57" s="205" t="s">
        <v>1079</v>
      </c>
      <c r="AJ57" s="206" t="s">
        <v>1079</v>
      </c>
    </row>
    <row r="58" spans="1:36" ht="5.25">
      <c r="A58" s="202" t="s">
        <v>1045</v>
      </c>
      <c r="B58" s="208" t="s">
        <v>1112</v>
      </c>
      <c r="C58" s="204" t="s">
        <v>1113</v>
      </c>
      <c r="D58" s="205" t="s">
        <v>1079</v>
      </c>
      <c r="E58" s="205" t="s">
        <v>1079</v>
      </c>
      <c r="F58" s="205" t="s">
        <v>1079</v>
      </c>
      <c r="G58" s="205" t="s">
        <v>1079</v>
      </c>
      <c r="H58" s="205" t="s">
        <v>1079</v>
      </c>
      <c r="I58" s="205" t="s">
        <v>1079</v>
      </c>
      <c r="J58" s="205" t="s">
        <v>1079</v>
      </c>
      <c r="K58" s="205" t="s">
        <v>1079</v>
      </c>
      <c r="L58" s="205" t="s">
        <v>1079</v>
      </c>
      <c r="M58" s="205" t="s">
        <v>1079</v>
      </c>
      <c r="N58" s="205" t="s">
        <v>1079</v>
      </c>
      <c r="O58" s="205" t="s">
        <v>1079</v>
      </c>
      <c r="P58" s="205" t="s">
        <v>1079</v>
      </c>
      <c r="Q58" s="205" t="s">
        <v>1079</v>
      </c>
      <c r="R58" s="205" t="s">
        <v>1079</v>
      </c>
      <c r="S58" s="205" t="s">
        <v>1079</v>
      </c>
      <c r="T58" s="205" t="s">
        <v>1079</v>
      </c>
      <c r="U58" s="205" t="s">
        <v>1079</v>
      </c>
      <c r="V58" s="205" t="s">
        <v>1079</v>
      </c>
      <c r="W58" s="205" t="s">
        <v>1079</v>
      </c>
      <c r="X58" s="205" t="s">
        <v>1079</v>
      </c>
      <c r="Y58" s="205" t="s">
        <v>1079</v>
      </c>
      <c r="Z58" s="205" t="s">
        <v>1079</v>
      </c>
      <c r="AA58" s="205" t="s">
        <v>1079</v>
      </c>
      <c r="AB58" s="205" t="s">
        <v>1079</v>
      </c>
      <c r="AC58" s="205" t="s">
        <v>1079</v>
      </c>
      <c r="AD58" s="205" t="s">
        <v>1079</v>
      </c>
      <c r="AE58" s="205" t="s">
        <v>1079</v>
      </c>
      <c r="AF58" s="205" t="s">
        <v>1079</v>
      </c>
      <c r="AG58" s="205" t="s">
        <v>1079</v>
      </c>
      <c r="AH58" s="205" t="s">
        <v>1079</v>
      </c>
      <c r="AI58" s="205" t="s">
        <v>1079</v>
      </c>
      <c r="AJ58" s="206" t="s">
        <v>1079</v>
      </c>
    </row>
    <row r="59" spans="1:36" ht="5.25">
      <c r="A59" s="202" t="s">
        <v>1046</v>
      </c>
      <c r="B59" s="207" t="s">
        <v>1114</v>
      </c>
      <c r="C59" s="204" t="s">
        <v>1115</v>
      </c>
      <c r="D59" s="205" t="s">
        <v>1116</v>
      </c>
      <c r="E59" s="205" t="s">
        <v>1117</v>
      </c>
      <c r="F59" s="205" t="s">
        <v>1118</v>
      </c>
      <c r="G59" s="205" t="s">
        <v>1119</v>
      </c>
      <c r="H59" s="205" t="s">
        <v>1120</v>
      </c>
      <c r="I59" s="209" t="s">
        <v>1121</v>
      </c>
      <c r="J59" s="205" t="s">
        <v>1079</v>
      </c>
      <c r="K59" s="205" t="s">
        <v>1079</v>
      </c>
      <c r="L59" s="205" t="s">
        <v>1079</v>
      </c>
      <c r="M59" s="205" t="s">
        <v>1079</v>
      </c>
      <c r="N59" s="205" t="s">
        <v>1079</v>
      </c>
      <c r="O59" s="205" t="s">
        <v>1079</v>
      </c>
      <c r="P59" s="205" t="s">
        <v>1079</v>
      </c>
      <c r="Q59" s="205" t="s">
        <v>1079</v>
      </c>
      <c r="R59" s="205" t="s">
        <v>1079</v>
      </c>
      <c r="S59" s="205" t="s">
        <v>1079</v>
      </c>
      <c r="T59" s="205" t="s">
        <v>1079</v>
      </c>
      <c r="U59" s="205" t="s">
        <v>1079</v>
      </c>
      <c r="V59" s="205" t="s">
        <v>1079</v>
      </c>
      <c r="W59" s="205" t="s">
        <v>1079</v>
      </c>
      <c r="X59" s="205" t="s">
        <v>1079</v>
      </c>
      <c r="Y59" s="205" t="s">
        <v>1079</v>
      </c>
      <c r="Z59" s="205" t="s">
        <v>1079</v>
      </c>
      <c r="AA59" s="205" t="s">
        <v>1079</v>
      </c>
      <c r="AB59" s="205" t="s">
        <v>1079</v>
      </c>
      <c r="AC59" s="205" t="s">
        <v>1079</v>
      </c>
      <c r="AD59" s="205" t="s">
        <v>1079</v>
      </c>
      <c r="AE59" s="205" t="s">
        <v>1079</v>
      </c>
      <c r="AF59" s="205" t="s">
        <v>1079</v>
      </c>
      <c r="AG59" s="205" t="s">
        <v>1079</v>
      </c>
      <c r="AH59" s="205" t="s">
        <v>1079</v>
      </c>
      <c r="AI59" s="205" t="s">
        <v>1079</v>
      </c>
      <c r="AJ59" s="206" t="s">
        <v>1079</v>
      </c>
    </row>
    <row r="60" spans="1:36" ht="5.25">
      <c r="A60" s="202" t="s">
        <v>1047</v>
      </c>
      <c r="B60" s="207" t="s">
        <v>1122</v>
      </c>
      <c r="C60" s="204" t="s">
        <v>1123</v>
      </c>
      <c r="D60" s="205" t="s">
        <v>1124</v>
      </c>
      <c r="E60" s="205" t="s">
        <v>1125</v>
      </c>
      <c r="F60" s="205" t="s">
        <v>1126</v>
      </c>
      <c r="G60" s="205" t="s">
        <v>1127</v>
      </c>
      <c r="H60" s="205" t="s">
        <v>1079</v>
      </c>
      <c r="I60" s="205" t="s">
        <v>1079</v>
      </c>
      <c r="J60" s="205" t="s">
        <v>1079</v>
      </c>
      <c r="K60" s="205" t="s">
        <v>1079</v>
      </c>
      <c r="L60" s="205" t="s">
        <v>1079</v>
      </c>
      <c r="M60" s="205" t="s">
        <v>1079</v>
      </c>
      <c r="N60" s="205" t="s">
        <v>1079</v>
      </c>
      <c r="O60" s="205" t="s">
        <v>1079</v>
      </c>
      <c r="P60" s="205" t="s">
        <v>1079</v>
      </c>
      <c r="Q60" s="205" t="s">
        <v>1079</v>
      </c>
      <c r="R60" s="205" t="s">
        <v>1079</v>
      </c>
      <c r="S60" s="205" t="s">
        <v>1079</v>
      </c>
      <c r="T60" s="205" t="s">
        <v>1079</v>
      </c>
      <c r="U60" s="205" t="s">
        <v>1079</v>
      </c>
      <c r="V60" s="205" t="s">
        <v>1079</v>
      </c>
      <c r="W60" s="205" t="s">
        <v>1079</v>
      </c>
      <c r="X60" s="205" t="s">
        <v>1079</v>
      </c>
      <c r="Y60" s="205" t="s">
        <v>1079</v>
      </c>
      <c r="Z60" s="205" t="s">
        <v>1079</v>
      </c>
      <c r="AA60" s="205" t="s">
        <v>1079</v>
      </c>
      <c r="AB60" s="205" t="s">
        <v>1079</v>
      </c>
      <c r="AC60" s="205" t="s">
        <v>1079</v>
      </c>
      <c r="AD60" s="205" t="s">
        <v>1079</v>
      </c>
      <c r="AE60" s="205" t="s">
        <v>1079</v>
      </c>
      <c r="AF60" s="205" t="s">
        <v>1079</v>
      </c>
      <c r="AG60" s="205" t="s">
        <v>1079</v>
      </c>
      <c r="AH60" s="205" t="s">
        <v>1079</v>
      </c>
      <c r="AI60" s="205" t="s">
        <v>1079</v>
      </c>
      <c r="AJ60" s="206" t="s">
        <v>1079</v>
      </c>
    </row>
    <row r="61" spans="1:36" ht="5.25">
      <c r="A61" s="202" t="s">
        <v>1048</v>
      </c>
      <c r="B61" s="207" t="s">
        <v>1128</v>
      </c>
      <c r="C61" s="204" t="s">
        <v>1129</v>
      </c>
      <c r="D61" s="205" t="s">
        <v>1130</v>
      </c>
      <c r="E61" s="205" t="s">
        <v>1131</v>
      </c>
      <c r="F61" s="205" t="s">
        <v>1132</v>
      </c>
      <c r="G61" s="205" t="s">
        <v>1133</v>
      </c>
      <c r="H61" s="205" t="s">
        <v>1134</v>
      </c>
      <c r="I61" s="205" t="s">
        <v>1135</v>
      </c>
      <c r="J61" s="205" t="s">
        <v>1136</v>
      </c>
      <c r="K61" s="205" t="s">
        <v>1137</v>
      </c>
      <c r="L61" s="205" t="s">
        <v>1138</v>
      </c>
      <c r="M61" s="205" t="s">
        <v>1139</v>
      </c>
      <c r="N61" s="205" t="s">
        <v>1140</v>
      </c>
      <c r="O61" s="205" t="s">
        <v>1141</v>
      </c>
      <c r="P61" s="205" t="s">
        <v>1142</v>
      </c>
      <c r="Q61" s="205" t="s">
        <v>1143</v>
      </c>
      <c r="R61" s="205" t="s">
        <v>1144</v>
      </c>
      <c r="S61" s="205" t="s">
        <v>1145</v>
      </c>
      <c r="T61" s="205" t="s">
        <v>1146</v>
      </c>
      <c r="U61" s="205" t="s">
        <v>1147</v>
      </c>
      <c r="V61" s="205" t="s">
        <v>1148</v>
      </c>
      <c r="W61" s="205" t="s">
        <v>1149</v>
      </c>
      <c r="X61" s="205" t="s">
        <v>1150</v>
      </c>
      <c r="Y61" s="205" t="s">
        <v>1151</v>
      </c>
      <c r="Z61" s="205" t="s">
        <v>1152</v>
      </c>
      <c r="AA61" s="205" t="s">
        <v>1153</v>
      </c>
      <c r="AB61" s="205" t="s">
        <v>1154</v>
      </c>
      <c r="AC61" s="205" t="s">
        <v>1079</v>
      </c>
      <c r="AD61" s="205" t="s">
        <v>1079</v>
      </c>
      <c r="AE61" s="205" t="s">
        <v>1079</v>
      </c>
      <c r="AF61" s="205" t="s">
        <v>1079</v>
      </c>
      <c r="AG61" s="205" t="s">
        <v>1079</v>
      </c>
      <c r="AH61" s="205" t="s">
        <v>1079</v>
      </c>
      <c r="AI61" s="205" t="s">
        <v>1079</v>
      </c>
      <c r="AJ61" s="206" t="s">
        <v>1079</v>
      </c>
    </row>
    <row r="62" spans="1:36" ht="5.25">
      <c r="A62" s="202" t="s">
        <v>1049</v>
      </c>
      <c r="B62" s="207" t="s">
        <v>1155</v>
      </c>
      <c r="C62" s="204" t="s">
        <v>1156</v>
      </c>
      <c r="D62" s="205" t="s">
        <v>1157</v>
      </c>
      <c r="E62" s="205" t="s">
        <v>1158</v>
      </c>
      <c r="F62" s="205" t="s">
        <v>1159</v>
      </c>
      <c r="G62" s="205" t="s">
        <v>1160</v>
      </c>
      <c r="H62" s="205" t="s">
        <v>1161</v>
      </c>
      <c r="I62" s="205" t="s">
        <v>1162</v>
      </c>
      <c r="J62" s="205" t="s">
        <v>1163</v>
      </c>
      <c r="K62" s="205" t="s">
        <v>1164</v>
      </c>
      <c r="L62" s="205" t="s">
        <v>1165</v>
      </c>
      <c r="M62" s="205" t="s">
        <v>1166</v>
      </c>
      <c r="N62" s="205" t="s">
        <v>1167</v>
      </c>
      <c r="O62" s="205" t="s">
        <v>1168</v>
      </c>
      <c r="P62" s="205" t="s">
        <v>1079</v>
      </c>
      <c r="Q62" s="205" t="s">
        <v>1079</v>
      </c>
      <c r="R62" s="205" t="s">
        <v>1079</v>
      </c>
      <c r="S62" s="205" t="s">
        <v>1079</v>
      </c>
      <c r="T62" s="205" t="s">
        <v>1079</v>
      </c>
      <c r="U62" s="205" t="s">
        <v>1079</v>
      </c>
      <c r="V62" s="205" t="s">
        <v>1079</v>
      </c>
      <c r="W62" s="205" t="s">
        <v>1079</v>
      </c>
      <c r="X62" s="205" t="s">
        <v>1079</v>
      </c>
      <c r="Y62" s="205" t="s">
        <v>1079</v>
      </c>
      <c r="Z62" s="205" t="s">
        <v>1079</v>
      </c>
      <c r="AA62" s="205" t="s">
        <v>1079</v>
      </c>
      <c r="AB62" s="205" t="s">
        <v>1079</v>
      </c>
      <c r="AC62" s="205" t="s">
        <v>1079</v>
      </c>
      <c r="AD62" s="205" t="s">
        <v>1079</v>
      </c>
      <c r="AE62" s="205" t="s">
        <v>1079</v>
      </c>
      <c r="AF62" s="205" t="s">
        <v>1079</v>
      </c>
      <c r="AG62" s="205" t="s">
        <v>1079</v>
      </c>
      <c r="AH62" s="205" t="s">
        <v>1079</v>
      </c>
      <c r="AI62" s="205" t="s">
        <v>1079</v>
      </c>
      <c r="AJ62" s="206" t="s">
        <v>1079</v>
      </c>
    </row>
    <row r="63" spans="1:36" ht="5.25">
      <c r="A63" s="202" t="s">
        <v>1050</v>
      </c>
      <c r="B63" s="203" t="s">
        <v>1169</v>
      </c>
      <c r="C63" s="204" t="s">
        <v>1170</v>
      </c>
      <c r="D63" s="205" t="s">
        <v>1171</v>
      </c>
      <c r="E63" s="205" t="s">
        <v>1172</v>
      </c>
      <c r="F63" s="205" t="s">
        <v>1173</v>
      </c>
      <c r="G63" s="205" t="s">
        <v>1174</v>
      </c>
      <c r="H63" s="205" t="s">
        <v>1175</v>
      </c>
      <c r="I63" s="205" t="s">
        <v>1176</v>
      </c>
      <c r="J63" s="205" t="s">
        <v>83</v>
      </c>
      <c r="K63" s="205" t="s">
        <v>1177</v>
      </c>
      <c r="L63" s="205" t="s">
        <v>1178</v>
      </c>
      <c r="M63" s="205" t="s">
        <v>1179</v>
      </c>
      <c r="N63" s="205" t="s">
        <v>1180</v>
      </c>
      <c r="O63" s="205" t="s">
        <v>1079</v>
      </c>
      <c r="P63" s="205" t="s">
        <v>1079</v>
      </c>
      <c r="Q63" s="205" t="s">
        <v>1079</v>
      </c>
      <c r="R63" s="205" t="s">
        <v>1079</v>
      </c>
      <c r="S63" s="205" t="s">
        <v>1079</v>
      </c>
      <c r="T63" s="205" t="s">
        <v>1079</v>
      </c>
      <c r="U63" s="205" t="s">
        <v>1079</v>
      </c>
      <c r="V63" s="205" t="s">
        <v>1079</v>
      </c>
      <c r="W63" s="205" t="s">
        <v>1079</v>
      </c>
      <c r="X63" s="205" t="s">
        <v>1079</v>
      </c>
      <c r="Y63" s="205" t="s">
        <v>1079</v>
      </c>
      <c r="Z63" s="205" t="s">
        <v>1079</v>
      </c>
      <c r="AA63" s="205" t="s">
        <v>1079</v>
      </c>
      <c r="AB63" s="205" t="s">
        <v>1079</v>
      </c>
      <c r="AC63" s="205" t="s">
        <v>1079</v>
      </c>
      <c r="AD63" s="205" t="s">
        <v>1079</v>
      </c>
      <c r="AE63" s="205" t="s">
        <v>1079</v>
      </c>
      <c r="AF63" s="205" t="s">
        <v>1079</v>
      </c>
      <c r="AG63" s="205" t="s">
        <v>1079</v>
      </c>
      <c r="AH63" s="205" t="s">
        <v>1079</v>
      </c>
      <c r="AI63" s="205" t="s">
        <v>1079</v>
      </c>
      <c r="AJ63" s="206" t="s">
        <v>1079</v>
      </c>
    </row>
    <row r="64" spans="1:36" ht="5.25">
      <c r="A64" s="202" t="s">
        <v>1051</v>
      </c>
      <c r="B64" s="203" t="s">
        <v>1181</v>
      </c>
      <c r="C64" s="204" t="s">
        <v>1182</v>
      </c>
      <c r="D64" s="205" t="s">
        <v>1183</v>
      </c>
      <c r="E64" s="205" t="s">
        <v>1140</v>
      </c>
      <c r="F64" s="205" t="s">
        <v>1141</v>
      </c>
      <c r="G64" s="205" t="s">
        <v>1184</v>
      </c>
      <c r="H64" s="205" t="s">
        <v>1185</v>
      </c>
      <c r="I64" s="205" t="s">
        <v>1186</v>
      </c>
      <c r="J64" s="205" t="s">
        <v>1187</v>
      </c>
      <c r="K64" s="205" t="s">
        <v>1188</v>
      </c>
      <c r="L64" s="205" t="s">
        <v>1189</v>
      </c>
      <c r="M64" s="205" t="s">
        <v>1190</v>
      </c>
      <c r="N64" s="205" t="s">
        <v>1079</v>
      </c>
      <c r="O64" s="205" t="s">
        <v>1079</v>
      </c>
      <c r="P64" s="205" t="s">
        <v>1079</v>
      </c>
      <c r="Q64" s="205" t="s">
        <v>1079</v>
      </c>
      <c r="R64" s="205" t="s">
        <v>1079</v>
      </c>
      <c r="S64" s="205" t="s">
        <v>1079</v>
      </c>
      <c r="T64" s="205" t="s">
        <v>1079</v>
      </c>
      <c r="U64" s="205" t="s">
        <v>1079</v>
      </c>
      <c r="V64" s="205" t="s">
        <v>1079</v>
      </c>
      <c r="W64" s="205" t="s">
        <v>1079</v>
      </c>
      <c r="X64" s="205" t="s">
        <v>1079</v>
      </c>
      <c r="Y64" s="205" t="s">
        <v>1079</v>
      </c>
      <c r="Z64" s="205" t="s">
        <v>1079</v>
      </c>
      <c r="AA64" s="205" t="s">
        <v>1079</v>
      </c>
      <c r="AB64" s="205" t="s">
        <v>1079</v>
      </c>
      <c r="AC64" s="205" t="s">
        <v>1079</v>
      </c>
      <c r="AD64" s="205" t="s">
        <v>1079</v>
      </c>
      <c r="AE64" s="205" t="s">
        <v>1079</v>
      </c>
      <c r="AF64" s="205" t="s">
        <v>1079</v>
      </c>
      <c r="AG64" s="205" t="s">
        <v>1079</v>
      </c>
      <c r="AH64" s="205" t="s">
        <v>1079</v>
      </c>
      <c r="AI64" s="205" t="s">
        <v>1079</v>
      </c>
      <c r="AJ64" s="206" t="s">
        <v>1079</v>
      </c>
    </row>
    <row r="65" spans="1:37" ht="5.25">
      <c r="A65" s="202" t="s">
        <v>1052</v>
      </c>
      <c r="B65" s="203" t="s">
        <v>1191</v>
      </c>
      <c r="C65" s="203" t="s">
        <v>30</v>
      </c>
      <c r="D65" s="204" t="s">
        <v>1192</v>
      </c>
      <c r="E65" s="205" t="s">
        <v>1193</v>
      </c>
      <c r="F65" s="205" t="s">
        <v>1079</v>
      </c>
      <c r="G65" s="205" t="s">
        <v>1079</v>
      </c>
      <c r="H65" s="205" t="s">
        <v>1079</v>
      </c>
      <c r="I65" s="205" t="s">
        <v>1079</v>
      </c>
      <c r="J65" s="205" t="s">
        <v>1079</v>
      </c>
      <c r="K65" s="205" t="s">
        <v>1079</v>
      </c>
      <c r="L65" s="205" t="s">
        <v>1079</v>
      </c>
      <c r="M65" s="205" t="s">
        <v>1079</v>
      </c>
      <c r="N65" s="205" t="s">
        <v>1079</v>
      </c>
      <c r="O65" s="205" t="s">
        <v>1079</v>
      </c>
      <c r="P65" s="205" t="s">
        <v>1079</v>
      </c>
      <c r="Q65" s="205" t="s">
        <v>1079</v>
      </c>
      <c r="R65" s="205" t="s">
        <v>1079</v>
      </c>
      <c r="S65" s="205" t="s">
        <v>1079</v>
      </c>
      <c r="T65" s="205" t="s">
        <v>1079</v>
      </c>
      <c r="U65" s="205" t="s">
        <v>1079</v>
      </c>
      <c r="V65" s="205" t="s">
        <v>1079</v>
      </c>
      <c r="W65" s="205" t="s">
        <v>1079</v>
      </c>
      <c r="X65" s="205" t="s">
        <v>1079</v>
      </c>
      <c r="Y65" s="205" t="s">
        <v>1079</v>
      </c>
      <c r="Z65" s="205" t="s">
        <v>1079</v>
      </c>
      <c r="AA65" s="205" t="s">
        <v>1079</v>
      </c>
      <c r="AB65" s="205" t="s">
        <v>1079</v>
      </c>
      <c r="AC65" s="205" t="s">
        <v>1079</v>
      </c>
      <c r="AD65" s="205" t="s">
        <v>1079</v>
      </c>
      <c r="AE65" s="205" t="s">
        <v>1079</v>
      </c>
      <c r="AF65" s="205" t="s">
        <v>1079</v>
      </c>
      <c r="AG65" s="205" t="s">
        <v>1079</v>
      </c>
      <c r="AH65" s="205" t="s">
        <v>1079</v>
      </c>
      <c r="AI65" s="205" t="s">
        <v>1079</v>
      </c>
      <c r="AJ65" s="205" t="s">
        <v>1079</v>
      </c>
      <c r="AK65" s="206" t="s">
        <v>1079</v>
      </c>
    </row>
    <row r="66" spans="1:36" ht="5.25">
      <c r="A66" s="202" t="s">
        <v>1053</v>
      </c>
      <c r="B66" s="203" t="s">
        <v>1194</v>
      </c>
      <c r="C66" s="204">
        <v>1500</v>
      </c>
      <c r="D66" s="205">
        <v>2500</v>
      </c>
      <c r="E66" s="205">
        <v>3500</v>
      </c>
      <c r="F66" s="205" t="s">
        <v>1195</v>
      </c>
      <c r="G66" s="205" t="s">
        <v>1196</v>
      </c>
      <c r="H66" s="205" t="s">
        <v>1197</v>
      </c>
      <c r="I66" s="205" t="s">
        <v>1198</v>
      </c>
      <c r="J66" s="205" t="s">
        <v>1199</v>
      </c>
      <c r="K66" s="205" t="s">
        <v>1200</v>
      </c>
      <c r="L66" s="205" t="s">
        <v>1201</v>
      </c>
      <c r="M66" s="205" t="s">
        <v>1162</v>
      </c>
      <c r="N66" s="205" t="s">
        <v>1202</v>
      </c>
      <c r="O66" s="205" t="s">
        <v>1203</v>
      </c>
      <c r="P66" s="205" t="s">
        <v>1204</v>
      </c>
      <c r="Q66" s="205" t="s">
        <v>1166</v>
      </c>
      <c r="R66" s="205" t="s">
        <v>1205</v>
      </c>
      <c r="S66" s="205" t="s">
        <v>277</v>
      </c>
      <c r="T66" s="205" t="s">
        <v>278</v>
      </c>
      <c r="U66" s="205" t="s">
        <v>1079</v>
      </c>
      <c r="V66" s="205" t="s">
        <v>1079</v>
      </c>
      <c r="W66" s="205" t="s">
        <v>1079</v>
      </c>
      <c r="X66" s="205" t="s">
        <v>1079</v>
      </c>
      <c r="Y66" s="205" t="s">
        <v>1079</v>
      </c>
      <c r="Z66" s="205" t="s">
        <v>1079</v>
      </c>
      <c r="AA66" s="205" t="s">
        <v>1079</v>
      </c>
      <c r="AB66" s="205" t="s">
        <v>1079</v>
      </c>
      <c r="AC66" s="205" t="s">
        <v>1079</v>
      </c>
      <c r="AD66" s="205" t="s">
        <v>1079</v>
      </c>
      <c r="AE66" s="205" t="s">
        <v>1079</v>
      </c>
      <c r="AF66" s="205" t="s">
        <v>1079</v>
      </c>
      <c r="AG66" s="205" t="s">
        <v>1079</v>
      </c>
      <c r="AH66" s="205" t="s">
        <v>1079</v>
      </c>
      <c r="AI66" s="205" t="s">
        <v>1079</v>
      </c>
      <c r="AJ66" s="206" t="s">
        <v>1079</v>
      </c>
    </row>
    <row r="67" spans="1:37" ht="5.25">
      <c r="A67" s="202" t="s">
        <v>1054</v>
      </c>
      <c r="B67" s="203" t="s">
        <v>1206</v>
      </c>
      <c r="C67" s="203" t="s">
        <v>1567</v>
      </c>
      <c r="D67" s="204" t="s">
        <v>1207</v>
      </c>
      <c r="E67" s="205" t="s">
        <v>1079</v>
      </c>
      <c r="F67" s="205" t="s">
        <v>1079</v>
      </c>
      <c r="G67" s="205" t="s">
        <v>1079</v>
      </c>
      <c r="H67" s="205" t="s">
        <v>1079</v>
      </c>
      <c r="I67" s="205" t="s">
        <v>1079</v>
      </c>
      <c r="J67" s="205" t="s">
        <v>1079</v>
      </c>
      <c r="K67" s="205" t="s">
        <v>1079</v>
      </c>
      <c r="L67" s="205" t="s">
        <v>1079</v>
      </c>
      <c r="M67" s="205" t="s">
        <v>1079</v>
      </c>
      <c r="N67" s="205" t="s">
        <v>1079</v>
      </c>
      <c r="O67" s="205" t="s">
        <v>1079</v>
      </c>
      <c r="P67" s="205" t="s">
        <v>1079</v>
      </c>
      <c r="Q67" s="205" t="s">
        <v>1079</v>
      </c>
      <c r="R67" s="205" t="s">
        <v>1079</v>
      </c>
      <c r="S67" s="205" t="s">
        <v>1079</v>
      </c>
      <c r="T67" s="205" t="s">
        <v>1079</v>
      </c>
      <c r="U67" s="205" t="s">
        <v>1079</v>
      </c>
      <c r="V67" s="205" t="s">
        <v>1079</v>
      </c>
      <c r="W67" s="205" t="s">
        <v>1079</v>
      </c>
      <c r="X67" s="205" t="s">
        <v>1079</v>
      </c>
      <c r="Y67" s="205" t="s">
        <v>1079</v>
      </c>
      <c r="Z67" s="205" t="s">
        <v>1079</v>
      </c>
      <c r="AA67" s="205" t="s">
        <v>1079</v>
      </c>
      <c r="AB67" s="205" t="s">
        <v>1079</v>
      </c>
      <c r="AC67" s="205" t="s">
        <v>1079</v>
      </c>
      <c r="AD67" s="205" t="s">
        <v>1079</v>
      </c>
      <c r="AE67" s="205" t="s">
        <v>1079</v>
      </c>
      <c r="AF67" s="205" t="s">
        <v>1079</v>
      </c>
      <c r="AG67" s="205" t="s">
        <v>1079</v>
      </c>
      <c r="AH67" s="205" t="s">
        <v>1079</v>
      </c>
      <c r="AI67" s="205" t="s">
        <v>1079</v>
      </c>
      <c r="AJ67" s="205" t="s">
        <v>1079</v>
      </c>
      <c r="AK67" s="206" t="s">
        <v>1079</v>
      </c>
    </row>
    <row r="68" spans="1:36" ht="5.25">
      <c r="A68" s="202" t="s">
        <v>1055</v>
      </c>
      <c r="B68" s="203" t="s">
        <v>1208</v>
      </c>
      <c r="C68" s="204" t="s">
        <v>1209</v>
      </c>
      <c r="D68" s="205" t="s">
        <v>1210</v>
      </c>
      <c r="E68" s="205" t="s">
        <v>1211</v>
      </c>
      <c r="F68" s="205" t="s">
        <v>1212</v>
      </c>
      <c r="G68" s="205" t="s">
        <v>1213</v>
      </c>
      <c r="H68" s="205" t="s">
        <v>1214</v>
      </c>
      <c r="I68" s="205" t="s">
        <v>1215</v>
      </c>
      <c r="J68" s="205" t="s">
        <v>1216</v>
      </c>
      <c r="K68" s="205" t="s">
        <v>1217</v>
      </c>
      <c r="L68" s="205" t="s">
        <v>1218</v>
      </c>
      <c r="M68" s="205" t="s">
        <v>1219</v>
      </c>
      <c r="N68" s="205" t="s">
        <v>1220</v>
      </c>
      <c r="O68" s="205" t="s">
        <v>280</v>
      </c>
      <c r="P68" s="205" t="s">
        <v>279</v>
      </c>
      <c r="Q68" s="205" t="s">
        <v>1079</v>
      </c>
      <c r="R68" s="205" t="s">
        <v>1079</v>
      </c>
      <c r="S68" s="205" t="s">
        <v>1079</v>
      </c>
      <c r="T68" s="205" t="s">
        <v>1079</v>
      </c>
      <c r="U68" s="205" t="s">
        <v>1079</v>
      </c>
      <c r="V68" s="205" t="s">
        <v>1079</v>
      </c>
      <c r="W68" s="205" t="s">
        <v>1079</v>
      </c>
      <c r="X68" s="205" t="s">
        <v>1079</v>
      </c>
      <c r="Y68" s="205" t="s">
        <v>1079</v>
      </c>
      <c r="Z68" s="205" t="s">
        <v>1079</v>
      </c>
      <c r="AA68" s="205" t="s">
        <v>1079</v>
      </c>
      <c r="AB68" s="205" t="s">
        <v>1079</v>
      </c>
      <c r="AC68" s="205" t="s">
        <v>1079</v>
      </c>
      <c r="AD68" s="205" t="s">
        <v>1079</v>
      </c>
      <c r="AE68" s="205" t="s">
        <v>1079</v>
      </c>
      <c r="AF68" s="205" t="s">
        <v>1079</v>
      </c>
      <c r="AG68" s="205" t="s">
        <v>1079</v>
      </c>
      <c r="AH68" s="205" t="s">
        <v>1079</v>
      </c>
      <c r="AI68" s="205" t="s">
        <v>1079</v>
      </c>
      <c r="AJ68" s="206" t="s">
        <v>1079</v>
      </c>
    </row>
    <row r="69" spans="1:36" ht="5.25">
      <c r="A69" s="202" t="s">
        <v>1056</v>
      </c>
      <c r="B69" s="203" t="s">
        <v>1221</v>
      </c>
      <c r="C69" s="204" t="s">
        <v>1222</v>
      </c>
      <c r="D69" s="205" t="s">
        <v>1223</v>
      </c>
      <c r="E69" s="205" t="s">
        <v>1224</v>
      </c>
      <c r="F69" s="205" t="s">
        <v>1225</v>
      </c>
      <c r="G69" s="205" t="s">
        <v>1226</v>
      </c>
      <c r="H69" s="205" t="s">
        <v>1227</v>
      </c>
      <c r="I69" s="205" t="s">
        <v>1228</v>
      </c>
      <c r="J69" s="205" t="s">
        <v>1229</v>
      </c>
      <c r="K69" s="205" t="s">
        <v>1230</v>
      </c>
      <c r="L69" s="205" t="s">
        <v>1231</v>
      </c>
      <c r="M69" s="205" t="s">
        <v>1232</v>
      </c>
      <c r="N69" s="205" t="s">
        <v>1233</v>
      </c>
      <c r="O69" s="205" t="s">
        <v>849</v>
      </c>
      <c r="P69" s="205" t="s">
        <v>1234</v>
      </c>
      <c r="Q69" s="205" t="s">
        <v>1235</v>
      </c>
      <c r="R69" s="205" t="s">
        <v>1236</v>
      </c>
      <c r="S69" s="205" t="s">
        <v>1237</v>
      </c>
      <c r="T69" s="205" t="s">
        <v>1238</v>
      </c>
      <c r="U69" s="205" t="s">
        <v>1239</v>
      </c>
      <c r="V69" s="205" t="s">
        <v>1240</v>
      </c>
      <c r="W69" s="205" t="s">
        <v>1241</v>
      </c>
      <c r="X69" s="205" t="s">
        <v>1242</v>
      </c>
      <c r="Y69" s="205" t="s">
        <v>1243</v>
      </c>
      <c r="Z69" s="205" t="s">
        <v>1079</v>
      </c>
      <c r="AA69" s="205" t="s">
        <v>1079</v>
      </c>
      <c r="AB69" s="205" t="s">
        <v>1079</v>
      </c>
      <c r="AC69" s="205" t="s">
        <v>1079</v>
      </c>
      <c r="AD69" s="205" t="s">
        <v>1079</v>
      </c>
      <c r="AE69" s="205" t="s">
        <v>1079</v>
      </c>
      <c r="AF69" s="205" t="s">
        <v>1079</v>
      </c>
      <c r="AG69" s="205" t="s">
        <v>1079</v>
      </c>
      <c r="AH69" s="205" t="s">
        <v>1079</v>
      </c>
      <c r="AI69" s="205" t="s">
        <v>1079</v>
      </c>
      <c r="AJ69" s="206" t="s">
        <v>1079</v>
      </c>
    </row>
    <row r="70" spans="1:36" ht="5.25">
      <c r="A70" s="202" t="s">
        <v>1057</v>
      </c>
      <c r="B70" s="203" t="s">
        <v>1244</v>
      </c>
      <c r="C70" s="204" t="s">
        <v>1245</v>
      </c>
      <c r="D70" s="205" t="s">
        <v>1246</v>
      </c>
      <c r="E70" s="205" t="s">
        <v>1247</v>
      </c>
      <c r="F70" s="205" t="s">
        <v>1248</v>
      </c>
      <c r="G70" s="205" t="s">
        <v>1079</v>
      </c>
      <c r="H70" s="205" t="s">
        <v>1079</v>
      </c>
      <c r="I70" s="205" t="s">
        <v>1079</v>
      </c>
      <c r="J70" s="205" t="s">
        <v>1079</v>
      </c>
      <c r="K70" s="205" t="s">
        <v>1079</v>
      </c>
      <c r="L70" s="205" t="s">
        <v>1079</v>
      </c>
      <c r="M70" s="205" t="s">
        <v>1079</v>
      </c>
      <c r="N70" s="205" t="s">
        <v>1079</v>
      </c>
      <c r="O70" s="205" t="s">
        <v>1079</v>
      </c>
      <c r="P70" s="205" t="s">
        <v>1079</v>
      </c>
      <c r="Q70" s="205" t="s">
        <v>1079</v>
      </c>
      <c r="R70" s="205" t="s">
        <v>1079</v>
      </c>
      <c r="S70" s="205" t="s">
        <v>1079</v>
      </c>
      <c r="T70" s="205" t="s">
        <v>1079</v>
      </c>
      <c r="U70" s="205" t="s">
        <v>1079</v>
      </c>
      <c r="V70" s="205" t="s">
        <v>1079</v>
      </c>
      <c r="W70" s="205" t="s">
        <v>1079</v>
      </c>
      <c r="X70" s="205" t="s">
        <v>1079</v>
      </c>
      <c r="Y70" s="205" t="s">
        <v>1079</v>
      </c>
      <c r="Z70" s="205" t="s">
        <v>1079</v>
      </c>
      <c r="AA70" s="205" t="s">
        <v>1079</v>
      </c>
      <c r="AB70" s="205" t="s">
        <v>1079</v>
      </c>
      <c r="AC70" s="205" t="s">
        <v>1079</v>
      </c>
      <c r="AD70" s="205" t="s">
        <v>1079</v>
      </c>
      <c r="AE70" s="205" t="s">
        <v>1079</v>
      </c>
      <c r="AF70" s="205" t="s">
        <v>1079</v>
      </c>
      <c r="AG70" s="205" t="s">
        <v>1079</v>
      </c>
      <c r="AH70" s="205" t="s">
        <v>1079</v>
      </c>
      <c r="AI70" s="205" t="s">
        <v>1079</v>
      </c>
      <c r="AJ70" s="206" t="s">
        <v>1079</v>
      </c>
    </row>
    <row r="71" spans="1:36" ht="5.25">
      <c r="A71" s="202" t="s">
        <v>1058</v>
      </c>
      <c r="B71" s="203" t="s">
        <v>1249</v>
      </c>
      <c r="C71" s="204" t="s">
        <v>1250</v>
      </c>
      <c r="D71" s="205" t="s">
        <v>1251</v>
      </c>
      <c r="E71" s="205" t="s">
        <v>1252</v>
      </c>
      <c r="F71" s="205" t="s">
        <v>1253</v>
      </c>
      <c r="G71" s="205" t="s">
        <v>1254</v>
      </c>
      <c r="H71" s="205" t="s">
        <v>1255</v>
      </c>
      <c r="I71" s="205" t="s">
        <v>1256</v>
      </c>
      <c r="J71" s="205" t="s">
        <v>1257</v>
      </c>
      <c r="K71" s="205" t="s">
        <v>1079</v>
      </c>
      <c r="L71" s="205" t="s">
        <v>1079</v>
      </c>
      <c r="M71" s="205" t="s">
        <v>1079</v>
      </c>
      <c r="N71" s="205" t="s">
        <v>1079</v>
      </c>
      <c r="O71" s="205" t="s">
        <v>1079</v>
      </c>
      <c r="P71" s="205" t="s">
        <v>1079</v>
      </c>
      <c r="Q71" s="205" t="s">
        <v>1079</v>
      </c>
      <c r="R71" s="205" t="s">
        <v>1079</v>
      </c>
      <c r="S71" s="205" t="s">
        <v>1079</v>
      </c>
      <c r="T71" s="205" t="s">
        <v>1079</v>
      </c>
      <c r="U71" s="205" t="s">
        <v>1079</v>
      </c>
      <c r="V71" s="205" t="s">
        <v>1079</v>
      </c>
      <c r="W71" s="205" t="s">
        <v>1079</v>
      </c>
      <c r="X71" s="205" t="s">
        <v>1079</v>
      </c>
      <c r="Y71" s="205" t="s">
        <v>1079</v>
      </c>
      <c r="Z71" s="205" t="s">
        <v>1079</v>
      </c>
      <c r="AA71" s="205" t="s">
        <v>1079</v>
      </c>
      <c r="AB71" s="205" t="s">
        <v>1079</v>
      </c>
      <c r="AC71" s="205" t="s">
        <v>1079</v>
      </c>
      <c r="AD71" s="205" t="s">
        <v>1079</v>
      </c>
      <c r="AE71" s="205" t="s">
        <v>1079</v>
      </c>
      <c r="AF71" s="205" t="s">
        <v>1079</v>
      </c>
      <c r="AG71" s="205" t="s">
        <v>1079</v>
      </c>
      <c r="AH71" s="205" t="s">
        <v>1079</v>
      </c>
      <c r="AI71" s="205" t="s">
        <v>1079</v>
      </c>
      <c r="AJ71" s="206" t="s">
        <v>1079</v>
      </c>
    </row>
    <row r="72" spans="1:36" ht="5.25">
      <c r="A72" s="202" t="s">
        <v>1059</v>
      </c>
      <c r="B72" s="203" t="s">
        <v>1258</v>
      </c>
      <c r="C72" s="204" t="s">
        <v>1259</v>
      </c>
      <c r="D72" s="205" t="s">
        <v>1260</v>
      </c>
      <c r="E72" s="205" t="s">
        <v>1261</v>
      </c>
      <c r="F72" s="205" t="s">
        <v>1262</v>
      </c>
      <c r="G72" s="205" t="s">
        <v>1263</v>
      </c>
      <c r="H72" s="205" t="s">
        <v>1264</v>
      </c>
      <c r="I72" s="205" t="s">
        <v>1265</v>
      </c>
      <c r="J72" s="184" t="s">
        <v>281</v>
      </c>
      <c r="K72" s="205" t="s">
        <v>1266</v>
      </c>
      <c r="L72" s="205" t="s">
        <v>1267</v>
      </c>
      <c r="M72" s="205" t="s">
        <v>1268</v>
      </c>
      <c r="N72" s="205" t="s">
        <v>1269</v>
      </c>
      <c r="O72" s="205" t="s">
        <v>1270</v>
      </c>
      <c r="P72" s="205" t="s">
        <v>1271</v>
      </c>
      <c r="Q72" s="205" t="s">
        <v>1272</v>
      </c>
      <c r="R72" s="205" t="s">
        <v>1273</v>
      </c>
      <c r="S72" s="205" t="s">
        <v>1079</v>
      </c>
      <c r="T72" s="205" t="s">
        <v>1079</v>
      </c>
      <c r="U72" s="205" t="s">
        <v>1079</v>
      </c>
      <c r="V72" s="205" t="s">
        <v>1079</v>
      </c>
      <c r="W72" s="205" t="s">
        <v>1079</v>
      </c>
      <c r="X72" s="205" t="s">
        <v>1079</v>
      </c>
      <c r="Y72" s="205" t="s">
        <v>1079</v>
      </c>
      <c r="Z72" s="205" t="s">
        <v>1079</v>
      </c>
      <c r="AA72" s="205" t="s">
        <v>1079</v>
      </c>
      <c r="AB72" s="205" t="s">
        <v>1079</v>
      </c>
      <c r="AC72" s="205" t="s">
        <v>1079</v>
      </c>
      <c r="AD72" s="205" t="s">
        <v>1079</v>
      </c>
      <c r="AE72" s="205" t="s">
        <v>1079</v>
      </c>
      <c r="AF72" s="205" t="s">
        <v>1079</v>
      </c>
      <c r="AG72" s="205" t="s">
        <v>1079</v>
      </c>
      <c r="AH72" s="205" t="s">
        <v>1079</v>
      </c>
      <c r="AI72" s="205" t="s">
        <v>1079</v>
      </c>
      <c r="AJ72" s="206" t="s">
        <v>1079</v>
      </c>
    </row>
    <row r="73" spans="1:36" ht="5.25">
      <c r="A73" s="202" t="s">
        <v>1060</v>
      </c>
      <c r="B73" s="203" t="s">
        <v>1274</v>
      </c>
      <c r="C73" s="204" t="s">
        <v>1275</v>
      </c>
      <c r="D73" s="205" t="s">
        <v>1276</v>
      </c>
      <c r="E73" s="205" t="s">
        <v>1079</v>
      </c>
      <c r="F73" s="205" t="s">
        <v>1079</v>
      </c>
      <c r="G73" s="205" t="s">
        <v>1079</v>
      </c>
      <c r="H73" s="205" t="s">
        <v>1079</v>
      </c>
      <c r="I73" s="205" t="s">
        <v>1079</v>
      </c>
      <c r="J73" s="205" t="s">
        <v>1079</v>
      </c>
      <c r="K73" s="205" t="s">
        <v>1079</v>
      </c>
      <c r="L73" s="205" t="s">
        <v>1079</v>
      </c>
      <c r="M73" s="205" t="s">
        <v>1079</v>
      </c>
      <c r="N73" s="205" t="s">
        <v>1079</v>
      </c>
      <c r="O73" s="205" t="s">
        <v>1079</v>
      </c>
      <c r="P73" s="205" t="s">
        <v>1079</v>
      </c>
      <c r="Q73" s="205" t="s">
        <v>1079</v>
      </c>
      <c r="R73" s="205" t="s">
        <v>1079</v>
      </c>
      <c r="S73" s="205" t="s">
        <v>1079</v>
      </c>
      <c r="T73" s="205" t="s">
        <v>1079</v>
      </c>
      <c r="U73" s="205" t="s">
        <v>1079</v>
      </c>
      <c r="V73" s="205" t="s">
        <v>1079</v>
      </c>
      <c r="W73" s="205" t="s">
        <v>1079</v>
      </c>
      <c r="X73" s="205" t="s">
        <v>1079</v>
      </c>
      <c r="Y73" s="205" t="s">
        <v>1079</v>
      </c>
      <c r="Z73" s="205" t="s">
        <v>1079</v>
      </c>
      <c r="AA73" s="205" t="s">
        <v>1079</v>
      </c>
      <c r="AB73" s="205" t="s">
        <v>1079</v>
      </c>
      <c r="AC73" s="205" t="s">
        <v>1079</v>
      </c>
      <c r="AD73" s="205" t="s">
        <v>1079</v>
      </c>
      <c r="AE73" s="205" t="s">
        <v>1079</v>
      </c>
      <c r="AF73" s="205" t="s">
        <v>1079</v>
      </c>
      <c r="AG73" s="205" t="s">
        <v>1079</v>
      </c>
      <c r="AH73" s="205" t="s">
        <v>1079</v>
      </c>
      <c r="AI73" s="205" t="s">
        <v>1079</v>
      </c>
      <c r="AJ73" s="206" t="s">
        <v>1079</v>
      </c>
    </row>
    <row r="74" spans="1:36" ht="5.25">
      <c r="A74" s="202" t="s">
        <v>1061</v>
      </c>
      <c r="B74" s="203" t="s">
        <v>1277</v>
      </c>
      <c r="C74" s="204" t="s">
        <v>1278</v>
      </c>
      <c r="D74" s="205" t="s">
        <v>1279</v>
      </c>
      <c r="E74" s="205" t="s">
        <v>1280</v>
      </c>
      <c r="F74" s="205" t="s">
        <v>1281</v>
      </c>
      <c r="G74" s="205" t="s">
        <v>1282</v>
      </c>
      <c r="H74" s="205" t="s">
        <v>1283</v>
      </c>
      <c r="I74" s="205" t="s">
        <v>1284</v>
      </c>
      <c r="J74" s="205" t="s">
        <v>1285</v>
      </c>
      <c r="K74" s="205" t="s">
        <v>1286</v>
      </c>
      <c r="L74" s="205" t="s">
        <v>1287</v>
      </c>
      <c r="M74" s="205" t="s">
        <v>1288</v>
      </c>
      <c r="N74" s="205" t="s">
        <v>1289</v>
      </c>
      <c r="O74" s="205" t="s">
        <v>1290</v>
      </c>
      <c r="P74" s="205" t="s">
        <v>1291</v>
      </c>
      <c r="Q74" s="205" t="s">
        <v>1292</v>
      </c>
      <c r="R74" s="205" t="s">
        <v>1293</v>
      </c>
      <c r="S74" s="205" t="s">
        <v>1294</v>
      </c>
      <c r="T74" s="205" t="s">
        <v>1295</v>
      </c>
      <c r="U74" s="205" t="s">
        <v>1296</v>
      </c>
      <c r="V74" s="205" t="s">
        <v>1297</v>
      </c>
      <c r="W74" s="205" t="s">
        <v>1298</v>
      </c>
      <c r="X74" s="205" t="s">
        <v>1299</v>
      </c>
      <c r="Y74" s="205" t="s">
        <v>1079</v>
      </c>
      <c r="Z74" s="205" t="s">
        <v>1079</v>
      </c>
      <c r="AA74" s="205" t="s">
        <v>1079</v>
      </c>
      <c r="AB74" s="205" t="s">
        <v>1079</v>
      </c>
      <c r="AC74" s="205" t="s">
        <v>1079</v>
      </c>
      <c r="AD74" s="205" t="s">
        <v>1079</v>
      </c>
      <c r="AE74" s="205" t="s">
        <v>1079</v>
      </c>
      <c r="AF74" s="205" t="s">
        <v>1079</v>
      </c>
      <c r="AG74" s="205" t="s">
        <v>1079</v>
      </c>
      <c r="AH74" s="205" t="s">
        <v>1079</v>
      </c>
      <c r="AI74" s="205" t="s">
        <v>1079</v>
      </c>
      <c r="AJ74" s="206" t="s">
        <v>1079</v>
      </c>
    </row>
    <row r="75" spans="1:36" ht="5.25">
      <c r="A75" s="202" t="s">
        <v>1062</v>
      </c>
      <c r="B75" s="203" t="s">
        <v>1300</v>
      </c>
      <c r="C75" s="204" t="s">
        <v>1301</v>
      </c>
      <c r="D75" s="205" t="s">
        <v>1079</v>
      </c>
      <c r="E75" s="205" t="s">
        <v>1079</v>
      </c>
      <c r="F75" s="205" t="s">
        <v>1079</v>
      </c>
      <c r="G75" s="205" t="s">
        <v>1079</v>
      </c>
      <c r="H75" s="205" t="s">
        <v>1079</v>
      </c>
      <c r="I75" s="205" t="s">
        <v>1079</v>
      </c>
      <c r="J75" s="205" t="s">
        <v>1079</v>
      </c>
      <c r="K75" s="205" t="s">
        <v>1079</v>
      </c>
      <c r="L75" s="205" t="s">
        <v>1079</v>
      </c>
      <c r="M75" s="205" t="s">
        <v>1079</v>
      </c>
      <c r="N75" s="205" t="s">
        <v>1079</v>
      </c>
      <c r="O75" s="205" t="s">
        <v>1079</v>
      </c>
      <c r="P75" s="205" t="s">
        <v>1079</v>
      </c>
      <c r="Q75" s="205" t="s">
        <v>1079</v>
      </c>
      <c r="R75" s="205" t="s">
        <v>1079</v>
      </c>
      <c r="S75" s="205" t="s">
        <v>1079</v>
      </c>
      <c r="T75" s="205" t="s">
        <v>1079</v>
      </c>
      <c r="U75" s="205" t="s">
        <v>1079</v>
      </c>
      <c r="V75" s="205" t="s">
        <v>1079</v>
      </c>
      <c r="W75" s="205" t="s">
        <v>1079</v>
      </c>
      <c r="X75" s="205" t="s">
        <v>1079</v>
      </c>
      <c r="Y75" s="205" t="s">
        <v>1079</v>
      </c>
      <c r="Z75" s="205" t="s">
        <v>1079</v>
      </c>
      <c r="AA75" s="205" t="s">
        <v>1079</v>
      </c>
      <c r="AB75" s="205" t="s">
        <v>1079</v>
      </c>
      <c r="AC75" s="205" t="s">
        <v>1079</v>
      </c>
      <c r="AD75" s="205" t="s">
        <v>1079</v>
      </c>
      <c r="AE75" s="205" t="s">
        <v>1079</v>
      </c>
      <c r="AF75" s="205" t="s">
        <v>1079</v>
      </c>
      <c r="AG75" s="205" t="s">
        <v>1079</v>
      </c>
      <c r="AH75" s="205" t="s">
        <v>1079</v>
      </c>
      <c r="AI75" s="205" t="s">
        <v>1079</v>
      </c>
      <c r="AJ75" s="206" t="s">
        <v>1079</v>
      </c>
    </row>
    <row r="76" spans="1:36" ht="5.25">
      <c r="A76" s="202" t="s">
        <v>1063</v>
      </c>
      <c r="B76" s="203" t="s">
        <v>1302</v>
      </c>
      <c r="C76" s="204" t="s">
        <v>84</v>
      </c>
      <c r="D76" s="204" t="s">
        <v>1303</v>
      </c>
      <c r="E76" s="205" t="s">
        <v>1304</v>
      </c>
      <c r="F76" s="205" t="s">
        <v>85</v>
      </c>
      <c r="G76" s="205" t="s">
        <v>1305</v>
      </c>
      <c r="H76" s="205" t="s">
        <v>86</v>
      </c>
      <c r="I76" s="205" t="s">
        <v>1306</v>
      </c>
      <c r="J76" s="205" t="s">
        <v>1307</v>
      </c>
      <c r="K76" s="205" t="s">
        <v>1308</v>
      </c>
      <c r="L76" s="205" t="s">
        <v>1079</v>
      </c>
      <c r="M76" s="205" t="s">
        <v>1079</v>
      </c>
      <c r="N76" s="205" t="s">
        <v>1079</v>
      </c>
      <c r="O76" s="205" t="s">
        <v>1079</v>
      </c>
      <c r="P76" s="205" t="s">
        <v>1079</v>
      </c>
      <c r="Q76" s="205" t="s">
        <v>1079</v>
      </c>
      <c r="R76" s="205" t="s">
        <v>1079</v>
      </c>
      <c r="S76" s="205" t="s">
        <v>1079</v>
      </c>
      <c r="T76" s="205" t="s">
        <v>1079</v>
      </c>
      <c r="U76" s="205" t="s">
        <v>1079</v>
      </c>
      <c r="V76" s="205" t="s">
        <v>1079</v>
      </c>
      <c r="W76" s="205" t="s">
        <v>1079</v>
      </c>
      <c r="X76" s="205" t="s">
        <v>1079</v>
      </c>
      <c r="Y76" s="205" t="s">
        <v>1079</v>
      </c>
      <c r="Z76" s="205" t="s">
        <v>1079</v>
      </c>
      <c r="AA76" s="205" t="s">
        <v>1079</v>
      </c>
      <c r="AB76" s="205" t="s">
        <v>1079</v>
      </c>
      <c r="AC76" s="205" t="s">
        <v>1079</v>
      </c>
      <c r="AD76" s="205" t="s">
        <v>1079</v>
      </c>
      <c r="AE76" s="205" t="s">
        <v>1079</v>
      </c>
      <c r="AF76" s="205" t="s">
        <v>1079</v>
      </c>
      <c r="AG76" s="205" t="s">
        <v>1079</v>
      </c>
      <c r="AH76" s="205" t="s">
        <v>1079</v>
      </c>
      <c r="AI76" s="205" t="s">
        <v>1079</v>
      </c>
      <c r="AJ76" s="206" t="s">
        <v>1079</v>
      </c>
    </row>
    <row r="77" spans="1:36" ht="5.25">
      <c r="A77" s="202" t="s">
        <v>1064</v>
      </c>
      <c r="B77" s="203" t="s">
        <v>1309</v>
      </c>
      <c r="C77" s="204" t="s">
        <v>1310</v>
      </c>
      <c r="D77" s="205" t="s">
        <v>1079</v>
      </c>
      <c r="E77" s="205" t="s">
        <v>1079</v>
      </c>
      <c r="F77" s="205" t="s">
        <v>1079</v>
      </c>
      <c r="G77" s="205" t="s">
        <v>1079</v>
      </c>
      <c r="H77" s="205" t="s">
        <v>1079</v>
      </c>
      <c r="I77" s="205" t="s">
        <v>1079</v>
      </c>
      <c r="J77" s="205" t="s">
        <v>1079</v>
      </c>
      <c r="K77" s="205" t="s">
        <v>1079</v>
      </c>
      <c r="L77" s="205" t="s">
        <v>1079</v>
      </c>
      <c r="M77" s="205" t="s">
        <v>1079</v>
      </c>
      <c r="N77" s="205" t="s">
        <v>1079</v>
      </c>
      <c r="O77" s="205" t="s">
        <v>1079</v>
      </c>
      <c r="P77" s="205" t="s">
        <v>1079</v>
      </c>
      <c r="Q77" s="205" t="s">
        <v>1079</v>
      </c>
      <c r="R77" s="205" t="s">
        <v>1079</v>
      </c>
      <c r="S77" s="205" t="s">
        <v>1079</v>
      </c>
      <c r="T77" s="205" t="s">
        <v>1079</v>
      </c>
      <c r="U77" s="205" t="s">
        <v>1079</v>
      </c>
      <c r="V77" s="205" t="s">
        <v>1079</v>
      </c>
      <c r="W77" s="205" t="s">
        <v>1079</v>
      </c>
      <c r="X77" s="205" t="s">
        <v>1079</v>
      </c>
      <c r="Y77" s="205" t="s">
        <v>1079</v>
      </c>
      <c r="Z77" s="205" t="s">
        <v>1079</v>
      </c>
      <c r="AA77" s="205" t="s">
        <v>1079</v>
      </c>
      <c r="AB77" s="205" t="s">
        <v>1079</v>
      </c>
      <c r="AC77" s="205" t="s">
        <v>1079</v>
      </c>
      <c r="AD77" s="205" t="s">
        <v>1079</v>
      </c>
      <c r="AE77" s="205" t="s">
        <v>1079</v>
      </c>
      <c r="AF77" s="205" t="s">
        <v>1079</v>
      </c>
      <c r="AG77" s="205" t="s">
        <v>1079</v>
      </c>
      <c r="AH77" s="205" t="s">
        <v>1079</v>
      </c>
      <c r="AI77" s="205" t="s">
        <v>1079</v>
      </c>
      <c r="AJ77" s="206" t="s">
        <v>1079</v>
      </c>
    </row>
    <row r="78" spans="1:36" ht="5.25">
      <c r="A78" s="202" t="s">
        <v>1065</v>
      </c>
      <c r="B78" s="203" t="s">
        <v>1311</v>
      </c>
      <c r="C78" s="204" t="s">
        <v>1312</v>
      </c>
      <c r="D78" s="205" t="s">
        <v>87</v>
      </c>
      <c r="E78" s="205" t="s">
        <v>1313</v>
      </c>
      <c r="F78" s="205" t="s">
        <v>1314</v>
      </c>
      <c r="G78" s="205" t="s">
        <v>1315</v>
      </c>
      <c r="H78" s="205" t="s">
        <v>1316</v>
      </c>
      <c r="I78" s="205" t="s">
        <v>1317</v>
      </c>
      <c r="J78" s="205" t="s">
        <v>1318</v>
      </c>
      <c r="K78" s="205" t="s">
        <v>1079</v>
      </c>
      <c r="L78" s="205" t="s">
        <v>1079</v>
      </c>
      <c r="M78" s="205" t="s">
        <v>1079</v>
      </c>
      <c r="N78" s="205" t="s">
        <v>1079</v>
      </c>
      <c r="O78" s="205" t="s">
        <v>1079</v>
      </c>
      <c r="P78" s="205" t="s">
        <v>1079</v>
      </c>
      <c r="Q78" s="205" t="s">
        <v>1079</v>
      </c>
      <c r="R78" s="205" t="s">
        <v>1079</v>
      </c>
      <c r="S78" s="205" t="s">
        <v>1079</v>
      </c>
      <c r="T78" s="205" t="s">
        <v>1079</v>
      </c>
      <c r="U78" s="205" t="s">
        <v>1079</v>
      </c>
      <c r="V78" s="205" t="s">
        <v>1079</v>
      </c>
      <c r="W78" s="205" t="s">
        <v>1079</v>
      </c>
      <c r="X78" s="205" t="s">
        <v>1079</v>
      </c>
      <c r="Y78" s="205" t="s">
        <v>1079</v>
      </c>
      <c r="Z78" s="205" t="s">
        <v>1079</v>
      </c>
      <c r="AA78" s="205" t="s">
        <v>1079</v>
      </c>
      <c r="AB78" s="205" t="s">
        <v>1079</v>
      </c>
      <c r="AC78" s="205" t="s">
        <v>1079</v>
      </c>
      <c r="AD78" s="205" t="s">
        <v>1079</v>
      </c>
      <c r="AE78" s="205" t="s">
        <v>1079</v>
      </c>
      <c r="AF78" s="205" t="s">
        <v>1079</v>
      </c>
      <c r="AG78" s="205" t="s">
        <v>1079</v>
      </c>
      <c r="AH78" s="205" t="s">
        <v>1079</v>
      </c>
      <c r="AI78" s="205" t="s">
        <v>1079</v>
      </c>
      <c r="AJ78" s="206" t="s">
        <v>1079</v>
      </c>
    </row>
    <row r="79" spans="1:36" ht="5.25">
      <c r="A79" s="202" t="s">
        <v>1066</v>
      </c>
      <c r="B79" s="203" t="s">
        <v>1319</v>
      </c>
      <c r="C79" s="204" t="s">
        <v>1320</v>
      </c>
      <c r="D79" s="205" t="s">
        <v>1321</v>
      </c>
      <c r="E79" s="205" t="s">
        <v>1322</v>
      </c>
      <c r="F79" s="205" t="s">
        <v>1323</v>
      </c>
      <c r="G79" s="184" t="s">
        <v>282</v>
      </c>
      <c r="H79" s="205" t="s">
        <v>1324</v>
      </c>
      <c r="I79" s="205" t="s">
        <v>1325</v>
      </c>
      <c r="J79" s="205" t="s">
        <v>1326</v>
      </c>
      <c r="K79" s="205" t="s">
        <v>1079</v>
      </c>
      <c r="L79" s="205" t="s">
        <v>1079</v>
      </c>
      <c r="M79" s="205" t="s">
        <v>1079</v>
      </c>
      <c r="N79" s="205" t="s">
        <v>1079</v>
      </c>
      <c r="O79" s="205" t="s">
        <v>1079</v>
      </c>
      <c r="P79" s="205" t="s">
        <v>1079</v>
      </c>
      <c r="Q79" s="205" t="s">
        <v>1079</v>
      </c>
      <c r="R79" s="205" t="s">
        <v>1079</v>
      </c>
      <c r="S79" s="205" t="s">
        <v>1079</v>
      </c>
      <c r="T79" s="205" t="s">
        <v>1079</v>
      </c>
      <c r="U79" s="205" t="s">
        <v>1079</v>
      </c>
      <c r="V79" s="205" t="s">
        <v>1079</v>
      </c>
      <c r="W79" s="205" t="s">
        <v>1079</v>
      </c>
      <c r="X79" s="205" t="s">
        <v>1079</v>
      </c>
      <c r="Y79" s="205" t="s">
        <v>1079</v>
      </c>
      <c r="Z79" s="205" t="s">
        <v>1079</v>
      </c>
      <c r="AA79" s="205" t="s">
        <v>1079</v>
      </c>
      <c r="AB79" s="205" t="s">
        <v>1079</v>
      </c>
      <c r="AC79" s="205" t="s">
        <v>1079</v>
      </c>
      <c r="AD79" s="205" t="s">
        <v>1079</v>
      </c>
      <c r="AE79" s="205" t="s">
        <v>1079</v>
      </c>
      <c r="AF79" s="205" t="s">
        <v>1079</v>
      </c>
      <c r="AG79" s="205" t="s">
        <v>1079</v>
      </c>
      <c r="AH79" s="205" t="s">
        <v>1079</v>
      </c>
      <c r="AI79" s="205" t="s">
        <v>1079</v>
      </c>
      <c r="AJ79" s="206" t="s">
        <v>1079</v>
      </c>
    </row>
    <row r="80" spans="1:36" ht="5.25">
      <c r="A80" s="202" t="s">
        <v>1067</v>
      </c>
      <c r="B80" s="203" t="s">
        <v>1327</v>
      </c>
      <c r="C80" s="204" t="s">
        <v>1328</v>
      </c>
      <c r="D80" s="205" t="s">
        <v>1329</v>
      </c>
      <c r="E80" s="205" t="s">
        <v>1330</v>
      </c>
      <c r="F80" s="205" t="s">
        <v>88</v>
      </c>
      <c r="G80" s="205" t="s">
        <v>1331</v>
      </c>
      <c r="H80" s="205" t="s">
        <v>1332</v>
      </c>
      <c r="I80" s="205" t="s">
        <v>1333</v>
      </c>
      <c r="J80" s="205" t="s">
        <v>1334</v>
      </c>
      <c r="K80" s="205" t="s">
        <v>1335</v>
      </c>
      <c r="L80" s="205" t="s">
        <v>1336</v>
      </c>
      <c r="M80" s="205" t="s">
        <v>1337</v>
      </c>
      <c r="N80" s="205" t="s">
        <v>1338</v>
      </c>
      <c r="O80" s="205" t="s">
        <v>1339</v>
      </c>
      <c r="P80" s="205" t="s">
        <v>1340</v>
      </c>
      <c r="Q80" s="205" t="s">
        <v>1341</v>
      </c>
      <c r="R80" s="205" t="s">
        <v>1342</v>
      </c>
      <c r="S80" s="205" t="s">
        <v>1079</v>
      </c>
      <c r="T80" s="205" t="s">
        <v>1079</v>
      </c>
      <c r="U80" s="205" t="s">
        <v>1079</v>
      </c>
      <c r="V80" s="205" t="s">
        <v>1079</v>
      </c>
      <c r="W80" s="205" t="s">
        <v>1079</v>
      </c>
      <c r="X80" s="205" t="s">
        <v>1079</v>
      </c>
      <c r="Y80" s="205" t="s">
        <v>1079</v>
      </c>
      <c r="Z80" s="205" t="s">
        <v>1079</v>
      </c>
      <c r="AA80" s="205" t="s">
        <v>1079</v>
      </c>
      <c r="AB80" s="205" t="s">
        <v>1079</v>
      </c>
      <c r="AC80" s="205" t="s">
        <v>1079</v>
      </c>
      <c r="AD80" s="205" t="s">
        <v>1079</v>
      </c>
      <c r="AE80" s="205" t="s">
        <v>1079</v>
      </c>
      <c r="AF80" s="205" t="s">
        <v>1079</v>
      </c>
      <c r="AG80" s="205" t="s">
        <v>1079</v>
      </c>
      <c r="AH80" s="205" t="s">
        <v>1079</v>
      </c>
      <c r="AI80" s="205" t="s">
        <v>1079</v>
      </c>
      <c r="AJ80" s="206" t="s">
        <v>1079</v>
      </c>
    </row>
    <row r="81" spans="1:36" ht="5.25">
      <c r="A81" s="202" t="s">
        <v>1068</v>
      </c>
      <c r="B81" s="203" t="s">
        <v>1343</v>
      </c>
      <c r="C81" s="204" t="s">
        <v>1344</v>
      </c>
      <c r="D81" s="205" t="s">
        <v>1345</v>
      </c>
      <c r="E81" s="205" t="s">
        <v>1079</v>
      </c>
      <c r="F81" s="205" t="s">
        <v>1079</v>
      </c>
      <c r="G81" s="205" t="s">
        <v>1079</v>
      </c>
      <c r="H81" s="205" t="s">
        <v>1079</v>
      </c>
      <c r="I81" s="205" t="s">
        <v>1079</v>
      </c>
      <c r="J81" s="205" t="s">
        <v>1079</v>
      </c>
      <c r="K81" s="205" t="s">
        <v>1079</v>
      </c>
      <c r="L81" s="205" t="s">
        <v>1079</v>
      </c>
      <c r="M81" s="205" t="s">
        <v>1079</v>
      </c>
      <c r="N81" s="205" t="s">
        <v>1079</v>
      </c>
      <c r="O81" s="205" t="s">
        <v>1079</v>
      </c>
      <c r="P81" s="205" t="s">
        <v>1079</v>
      </c>
      <c r="Q81" s="205" t="s">
        <v>1079</v>
      </c>
      <c r="R81" s="205" t="s">
        <v>1079</v>
      </c>
      <c r="S81" s="205" t="s">
        <v>1079</v>
      </c>
      <c r="T81" s="205" t="s">
        <v>1079</v>
      </c>
      <c r="U81" s="205" t="s">
        <v>1079</v>
      </c>
      <c r="V81" s="205" t="s">
        <v>1079</v>
      </c>
      <c r="W81" s="205" t="s">
        <v>1079</v>
      </c>
      <c r="X81" s="205" t="s">
        <v>1079</v>
      </c>
      <c r="Y81" s="205" t="s">
        <v>1079</v>
      </c>
      <c r="Z81" s="205" t="s">
        <v>1079</v>
      </c>
      <c r="AA81" s="205" t="s">
        <v>1079</v>
      </c>
      <c r="AB81" s="205" t="s">
        <v>1079</v>
      </c>
      <c r="AC81" s="205" t="s">
        <v>1079</v>
      </c>
      <c r="AD81" s="205" t="s">
        <v>1079</v>
      </c>
      <c r="AE81" s="205" t="s">
        <v>1079</v>
      </c>
      <c r="AF81" s="205" t="s">
        <v>1079</v>
      </c>
      <c r="AG81" s="205" t="s">
        <v>1079</v>
      </c>
      <c r="AH81" s="205" t="s">
        <v>1079</v>
      </c>
      <c r="AI81" s="205" t="s">
        <v>1079</v>
      </c>
      <c r="AJ81" s="206" t="s">
        <v>1079</v>
      </c>
    </row>
    <row r="82" spans="1:36" ht="5.25">
      <c r="A82" s="202" t="s">
        <v>1069</v>
      </c>
      <c r="B82" s="203" t="s">
        <v>1346</v>
      </c>
      <c r="C82" s="204" t="s">
        <v>1347</v>
      </c>
      <c r="D82" s="205" t="s">
        <v>1348</v>
      </c>
      <c r="E82" s="205" t="s">
        <v>1349</v>
      </c>
      <c r="F82" s="205" t="s">
        <v>1350</v>
      </c>
      <c r="G82" s="205" t="s">
        <v>89</v>
      </c>
      <c r="H82" s="205" t="s">
        <v>1079</v>
      </c>
      <c r="I82" s="205" t="s">
        <v>1079</v>
      </c>
      <c r="J82" s="205" t="s">
        <v>1079</v>
      </c>
      <c r="K82" s="205" t="s">
        <v>1079</v>
      </c>
      <c r="L82" s="205" t="s">
        <v>1079</v>
      </c>
      <c r="M82" s="205" t="s">
        <v>1079</v>
      </c>
      <c r="N82" s="205" t="s">
        <v>1079</v>
      </c>
      <c r="O82" s="205" t="s">
        <v>1079</v>
      </c>
      <c r="P82" s="205" t="s">
        <v>1079</v>
      </c>
      <c r="Q82" s="205" t="s">
        <v>1079</v>
      </c>
      <c r="R82" s="205" t="s">
        <v>1079</v>
      </c>
      <c r="S82" s="205" t="s">
        <v>1079</v>
      </c>
      <c r="T82" s="205" t="s">
        <v>1079</v>
      </c>
      <c r="U82" s="205" t="s">
        <v>1079</v>
      </c>
      <c r="V82" s="205" t="s">
        <v>1079</v>
      </c>
      <c r="W82" s="205" t="s">
        <v>1079</v>
      </c>
      <c r="X82" s="205" t="s">
        <v>1079</v>
      </c>
      <c r="Y82" s="205" t="s">
        <v>1079</v>
      </c>
      <c r="Z82" s="205" t="s">
        <v>1079</v>
      </c>
      <c r="AA82" s="205" t="s">
        <v>1079</v>
      </c>
      <c r="AB82" s="205" t="s">
        <v>1079</v>
      </c>
      <c r="AC82" s="205" t="s">
        <v>1079</v>
      </c>
      <c r="AD82" s="205" t="s">
        <v>1079</v>
      </c>
      <c r="AE82" s="205" t="s">
        <v>1079</v>
      </c>
      <c r="AF82" s="205" t="s">
        <v>1079</v>
      </c>
      <c r="AG82" s="205" t="s">
        <v>1079</v>
      </c>
      <c r="AH82" s="205" t="s">
        <v>1079</v>
      </c>
      <c r="AI82" s="205" t="s">
        <v>1079</v>
      </c>
      <c r="AJ82" s="206" t="s">
        <v>1079</v>
      </c>
    </row>
    <row r="83" spans="1:38" ht="5.25">
      <c r="A83" s="202" t="s">
        <v>1070</v>
      </c>
      <c r="B83" s="203" t="s">
        <v>1351</v>
      </c>
      <c r="C83" s="204" t="s">
        <v>1352</v>
      </c>
      <c r="D83" s="205" t="s">
        <v>1353</v>
      </c>
      <c r="E83" s="205" t="s">
        <v>1354</v>
      </c>
      <c r="F83" s="205" t="s">
        <v>1355</v>
      </c>
      <c r="G83" s="205" t="s">
        <v>1356</v>
      </c>
      <c r="H83" s="205" t="s">
        <v>1357</v>
      </c>
      <c r="I83" s="205" t="s">
        <v>1358</v>
      </c>
      <c r="J83" s="205" t="s">
        <v>18</v>
      </c>
      <c r="K83" s="205" t="s">
        <v>1359</v>
      </c>
      <c r="L83" s="205" t="s">
        <v>1360</v>
      </c>
      <c r="M83" s="205" t="s">
        <v>1361</v>
      </c>
      <c r="N83" s="205" t="s">
        <v>1362</v>
      </c>
      <c r="O83" s="205" t="s">
        <v>11</v>
      </c>
      <c r="P83" s="205" t="s">
        <v>1363</v>
      </c>
      <c r="Q83" s="205" t="s">
        <v>61</v>
      </c>
      <c r="R83" s="205" t="s">
        <v>1364</v>
      </c>
      <c r="S83" s="205" t="s">
        <v>1365</v>
      </c>
      <c r="T83" s="205" t="s">
        <v>1366</v>
      </c>
      <c r="U83" s="205" t="s">
        <v>1367</v>
      </c>
      <c r="V83" s="205" t="s">
        <v>1368</v>
      </c>
      <c r="W83" s="205" t="s">
        <v>1079</v>
      </c>
      <c r="X83" s="205" t="s">
        <v>1079</v>
      </c>
      <c r="Y83" s="205" t="s">
        <v>1079</v>
      </c>
      <c r="Z83" s="205" t="s">
        <v>1079</v>
      </c>
      <c r="AA83" s="205" t="s">
        <v>1079</v>
      </c>
      <c r="AB83" s="205" t="s">
        <v>1079</v>
      </c>
      <c r="AC83" s="205" t="s">
        <v>1079</v>
      </c>
      <c r="AD83" s="205" t="s">
        <v>1079</v>
      </c>
      <c r="AE83" s="205" t="s">
        <v>1079</v>
      </c>
      <c r="AF83" s="205" t="s">
        <v>1079</v>
      </c>
      <c r="AG83" s="205" t="s">
        <v>1079</v>
      </c>
      <c r="AH83" s="205" t="s">
        <v>1079</v>
      </c>
      <c r="AI83" s="205" t="s">
        <v>1079</v>
      </c>
      <c r="AJ83" s="205" t="s">
        <v>1079</v>
      </c>
      <c r="AK83" s="205" t="s">
        <v>1079</v>
      </c>
      <c r="AL83" s="206" t="s">
        <v>1079</v>
      </c>
    </row>
    <row r="84" spans="1:36" ht="5.25">
      <c r="A84" s="202" t="s">
        <v>1071</v>
      </c>
      <c r="B84" s="203" t="s">
        <v>1369</v>
      </c>
      <c r="C84" s="204" t="s">
        <v>1370</v>
      </c>
      <c r="D84" s="205" t="s">
        <v>1371</v>
      </c>
      <c r="E84" s="205" t="s">
        <v>1372</v>
      </c>
      <c r="F84" s="205" t="s">
        <v>1373</v>
      </c>
      <c r="G84" s="205" t="s">
        <v>1079</v>
      </c>
      <c r="H84" s="205" t="s">
        <v>1079</v>
      </c>
      <c r="I84" s="205" t="s">
        <v>1079</v>
      </c>
      <c r="J84" s="205" t="s">
        <v>1079</v>
      </c>
      <c r="K84" s="205" t="s">
        <v>1079</v>
      </c>
      <c r="L84" s="205" t="s">
        <v>1079</v>
      </c>
      <c r="M84" s="205" t="s">
        <v>1079</v>
      </c>
      <c r="N84" s="205" t="s">
        <v>1079</v>
      </c>
      <c r="O84" s="205" t="s">
        <v>1079</v>
      </c>
      <c r="P84" s="205" t="s">
        <v>1079</v>
      </c>
      <c r="Q84" s="205" t="s">
        <v>1079</v>
      </c>
      <c r="R84" s="205" t="s">
        <v>1079</v>
      </c>
      <c r="S84" s="205" t="s">
        <v>1079</v>
      </c>
      <c r="T84" s="205" t="s">
        <v>1079</v>
      </c>
      <c r="U84" s="205" t="s">
        <v>1079</v>
      </c>
      <c r="V84" s="205" t="s">
        <v>1079</v>
      </c>
      <c r="W84" s="205" t="s">
        <v>1079</v>
      </c>
      <c r="X84" s="205" t="s">
        <v>1079</v>
      </c>
      <c r="Y84" s="205" t="s">
        <v>1079</v>
      </c>
      <c r="Z84" s="205" t="s">
        <v>1079</v>
      </c>
      <c r="AA84" s="205" t="s">
        <v>1079</v>
      </c>
      <c r="AB84" s="205" t="s">
        <v>1079</v>
      </c>
      <c r="AC84" s="205" t="s">
        <v>1079</v>
      </c>
      <c r="AD84" s="205" t="s">
        <v>1079</v>
      </c>
      <c r="AE84" s="205" t="s">
        <v>1079</v>
      </c>
      <c r="AF84" s="205" t="s">
        <v>1079</v>
      </c>
      <c r="AG84" s="205" t="s">
        <v>1079</v>
      </c>
      <c r="AH84" s="205" t="s">
        <v>1079</v>
      </c>
      <c r="AI84" s="205" t="s">
        <v>1079</v>
      </c>
      <c r="AJ84" s="206" t="s">
        <v>1079</v>
      </c>
    </row>
    <row r="85" spans="1:36" ht="5.25">
      <c r="A85" s="202" t="s">
        <v>1072</v>
      </c>
      <c r="B85" s="203" t="s">
        <v>1374</v>
      </c>
      <c r="C85" s="204" t="s">
        <v>90</v>
      </c>
      <c r="D85" s="204" t="s">
        <v>1375</v>
      </c>
      <c r="E85" s="205" t="s">
        <v>1376</v>
      </c>
      <c r="F85" s="205" t="s">
        <v>1377</v>
      </c>
      <c r="G85" s="205">
        <v>323</v>
      </c>
      <c r="H85" s="205">
        <v>626</v>
      </c>
      <c r="I85" s="205" t="s">
        <v>1378</v>
      </c>
      <c r="J85" s="205" t="s">
        <v>1379</v>
      </c>
      <c r="K85" s="205" t="s">
        <v>1380</v>
      </c>
      <c r="L85" s="205" t="s">
        <v>283</v>
      </c>
      <c r="M85" s="205" t="s">
        <v>284</v>
      </c>
      <c r="N85" s="205" t="s">
        <v>1381</v>
      </c>
      <c r="O85" s="205" t="s">
        <v>1382</v>
      </c>
      <c r="P85" s="205" t="s">
        <v>1383</v>
      </c>
      <c r="Q85" s="205" t="s">
        <v>1384</v>
      </c>
      <c r="R85" s="205" t="s">
        <v>1385</v>
      </c>
      <c r="S85" s="205" t="s">
        <v>1386</v>
      </c>
      <c r="T85" s="205" t="s">
        <v>1079</v>
      </c>
      <c r="U85" s="205" t="s">
        <v>1079</v>
      </c>
      <c r="V85" s="205" t="s">
        <v>1079</v>
      </c>
      <c r="W85" s="205" t="s">
        <v>1079</v>
      </c>
      <c r="X85" s="205" t="s">
        <v>1079</v>
      </c>
      <c r="Y85" s="205" t="s">
        <v>1079</v>
      </c>
      <c r="Z85" s="205" t="s">
        <v>1079</v>
      </c>
      <c r="AA85" s="205" t="s">
        <v>1079</v>
      </c>
      <c r="AB85" s="205" t="s">
        <v>1079</v>
      </c>
      <c r="AC85" s="205" t="s">
        <v>1079</v>
      </c>
      <c r="AD85" s="205" t="s">
        <v>1079</v>
      </c>
      <c r="AE85" s="205" t="s">
        <v>1079</v>
      </c>
      <c r="AF85" s="205" t="s">
        <v>1079</v>
      </c>
      <c r="AG85" s="205" t="s">
        <v>1079</v>
      </c>
      <c r="AH85" s="205" t="s">
        <v>1079</v>
      </c>
      <c r="AI85" s="205" t="s">
        <v>1079</v>
      </c>
      <c r="AJ85" s="206" t="s">
        <v>1079</v>
      </c>
    </row>
    <row r="86" spans="1:36" ht="5.25">
      <c r="A86" s="202" t="s">
        <v>1073</v>
      </c>
      <c r="B86" s="203" t="s">
        <v>1387</v>
      </c>
      <c r="C86" s="205" t="s">
        <v>1388</v>
      </c>
      <c r="D86" s="205" t="s">
        <v>1389</v>
      </c>
      <c r="E86" s="205" t="s">
        <v>1390</v>
      </c>
      <c r="F86" s="205" t="s">
        <v>285</v>
      </c>
      <c r="G86" s="205" t="s">
        <v>1391</v>
      </c>
      <c r="H86" s="205" t="s">
        <v>1392</v>
      </c>
      <c r="I86" s="205" t="s">
        <v>1393</v>
      </c>
      <c r="J86" s="205" t="s">
        <v>1394</v>
      </c>
      <c r="K86" s="205" t="s">
        <v>1395</v>
      </c>
      <c r="L86" s="205" t="s">
        <v>1396</v>
      </c>
      <c r="M86" s="205" t="s">
        <v>286</v>
      </c>
      <c r="N86" s="205" t="s">
        <v>1397</v>
      </c>
      <c r="O86" s="205" t="s">
        <v>1398</v>
      </c>
      <c r="P86" s="205" t="s">
        <v>1399</v>
      </c>
      <c r="Q86" s="205" t="s">
        <v>1400</v>
      </c>
      <c r="R86" s="205" t="s">
        <v>1401</v>
      </c>
      <c r="S86" s="205" t="s">
        <v>1402</v>
      </c>
      <c r="T86" s="205" t="s">
        <v>1403</v>
      </c>
      <c r="U86" s="205" t="s">
        <v>1404</v>
      </c>
      <c r="V86" s="184" t="s">
        <v>1079</v>
      </c>
      <c r="W86" s="205" t="s">
        <v>1079</v>
      </c>
      <c r="X86" s="205" t="s">
        <v>1079</v>
      </c>
      <c r="Y86" s="205" t="s">
        <v>1079</v>
      </c>
      <c r="Z86" s="205" t="s">
        <v>1079</v>
      </c>
      <c r="AA86" s="205" t="s">
        <v>1079</v>
      </c>
      <c r="AB86" s="205" t="s">
        <v>1079</v>
      </c>
      <c r="AC86" s="205" t="s">
        <v>1079</v>
      </c>
      <c r="AD86" s="205" t="s">
        <v>1079</v>
      </c>
      <c r="AE86" s="205" t="s">
        <v>1079</v>
      </c>
      <c r="AF86" s="205" t="s">
        <v>1079</v>
      </c>
      <c r="AG86" s="205" t="s">
        <v>1079</v>
      </c>
      <c r="AH86" s="205" t="s">
        <v>1079</v>
      </c>
      <c r="AI86" s="205" t="s">
        <v>1079</v>
      </c>
      <c r="AJ86" s="206" t="s">
        <v>1079</v>
      </c>
    </row>
    <row r="87" spans="1:36" ht="5.25">
      <c r="A87" s="202" t="s">
        <v>1074</v>
      </c>
      <c r="B87" s="203" t="s">
        <v>1405</v>
      </c>
      <c r="C87" s="204" t="s">
        <v>1406</v>
      </c>
      <c r="D87" s="205" t="s">
        <v>1079</v>
      </c>
      <c r="E87" s="205" t="s">
        <v>1079</v>
      </c>
      <c r="F87" s="205" t="s">
        <v>1079</v>
      </c>
      <c r="G87" s="205" t="s">
        <v>1079</v>
      </c>
      <c r="H87" s="205" t="s">
        <v>1079</v>
      </c>
      <c r="I87" s="205" t="s">
        <v>1079</v>
      </c>
      <c r="J87" s="205" t="s">
        <v>1079</v>
      </c>
      <c r="K87" s="205" t="s">
        <v>1079</v>
      </c>
      <c r="L87" s="205" t="s">
        <v>1079</v>
      </c>
      <c r="M87" s="205" t="s">
        <v>1079</v>
      </c>
      <c r="N87" s="205" t="s">
        <v>1079</v>
      </c>
      <c r="O87" s="205" t="s">
        <v>1079</v>
      </c>
      <c r="P87" s="205" t="s">
        <v>1079</v>
      </c>
      <c r="Q87" s="205" t="s">
        <v>1079</v>
      </c>
      <c r="R87" s="205" t="s">
        <v>1079</v>
      </c>
      <c r="S87" s="205" t="s">
        <v>1079</v>
      </c>
      <c r="T87" s="205" t="s">
        <v>1079</v>
      </c>
      <c r="U87" s="205" t="s">
        <v>1079</v>
      </c>
      <c r="V87" s="205" t="s">
        <v>1079</v>
      </c>
      <c r="W87" s="205" t="s">
        <v>1079</v>
      </c>
      <c r="X87" s="205" t="s">
        <v>1079</v>
      </c>
      <c r="Y87" s="205" t="s">
        <v>1079</v>
      </c>
      <c r="Z87" s="205" t="s">
        <v>1079</v>
      </c>
      <c r="AA87" s="205" t="s">
        <v>1079</v>
      </c>
      <c r="AB87" s="205" t="s">
        <v>1079</v>
      </c>
      <c r="AC87" s="205" t="s">
        <v>1079</v>
      </c>
      <c r="AD87" s="205" t="s">
        <v>1079</v>
      </c>
      <c r="AE87" s="205" t="s">
        <v>1079</v>
      </c>
      <c r="AF87" s="205" t="s">
        <v>1079</v>
      </c>
      <c r="AG87" s="205" t="s">
        <v>1079</v>
      </c>
      <c r="AH87" s="205" t="s">
        <v>1079</v>
      </c>
      <c r="AI87" s="205" t="s">
        <v>1079</v>
      </c>
      <c r="AJ87" s="206" t="s">
        <v>1079</v>
      </c>
    </row>
    <row r="88" spans="1:36" ht="5.25">
      <c r="A88" s="202" t="s">
        <v>1407</v>
      </c>
      <c r="B88" s="203" t="s">
        <v>1408</v>
      </c>
      <c r="C88" s="210" t="s">
        <v>1409</v>
      </c>
      <c r="D88" s="184" t="s">
        <v>287</v>
      </c>
      <c r="E88" s="205" t="s">
        <v>1410</v>
      </c>
      <c r="F88" s="205" t="s">
        <v>1079</v>
      </c>
      <c r="G88" s="205" t="s">
        <v>1079</v>
      </c>
      <c r="H88" s="205" t="s">
        <v>1079</v>
      </c>
      <c r="I88" s="205" t="s">
        <v>1079</v>
      </c>
      <c r="J88" s="205" t="s">
        <v>1079</v>
      </c>
      <c r="K88" s="205" t="s">
        <v>1079</v>
      </c>
      <c r="L88" s="205" t="s">
        <v>1079</v>
      </c>
      <c r="M88" s="205" t="s">
        <v>1079</v>
      </c>
      <c r="N88" s="205" t="s">
        <v>1079</v>
      </c>
      <c r="O88" s="205" t="s">
        <v>1079</v>
      </c>
      <c r="P88" s="205" t="s">
        <v>1079</v>
      </c>
      <c r="Q88" s="205" t="s">
        <v>1079</v>
      </c>
      <c r="R88" s="205" t="s">
        <v>1079</v>
      </c>
      <c r="S88" s="205" t="s">
        <v>1079</v>
      </c>
      <c r="T88" s="205" t="s">
        <v>1079</v>
      </c>
      <c r="U88" s="205" t="s">
        <v>1079</v>
      </c>
      <c r="V88" s="205" t="s">
        <v>1079</v>
      </c>
      <c r="W88" s="205" t="s">
        <v>1079</v>
      </c>
      <c r="X88" s="205" t="s">
        <v>1079</v>
      </c>
      <c r="Y88" s="205" t="s">
        <v>1079</v>
      </c>
      <c r="Z88" s="205" t="s">
        <v>1079</v>
      </c>
      <c r="AA88" s="205" t="s">
        <v>1079</v>
      </c>
      <c r="AB88" s="205" t="s">
        <v>1079</v>
      </c>
      <c r="AC88" s="205" t="s">
        <v>1079</v>
      </c>
      <c r="AD88" s="205" t="s">
        <v>1079</v>
      </c>
      <c r="AE88" s="205" t="s">
        <v>1079</v>
      </c>
      <c r="AF88" s="205" t="s">
        <v>1079</v>
      </c>
      <c r="AG88" s="205" t="s">
        <v>1079</v>
      </c>
      <c r="AH88" s="205" t="s">
        <v>1079</v>
      </c>
      <c r="AI88" s="205" t="s">
        <v>1079</v>
      </c>
      <c r="AJ88" s="206" t="s">
        <v>1079</v>
      </c>
    </row>
    <row r="89" spans="1:36" ht="5.25">
      <c r="A89" s="202" t="s">
        <v>1411</v>
      </c>
      <c r="B89" s="203" t="s">
        <v>1412</v>
      </c>
      <c r="C89" s="204" t="s">
        <v>1413</v>
      </c>
      <c r="D89" s="205" t="s">
        <v>1414</v>
      </c>
      <c r="E89" s="205" t="s">
        <v>1415</v>
      </c>
      <c r="F89" s="205" t="s">
        <v>1416</v>
      </c>
      <c r="G89" s="205" t="s">
        <v>1417</v>
      </c>
      <c r="H89" s="205" t="s">
        <v>1418</v>
      </c>
      <c r="I89" s="205" t="s">
        <v>1419</v>
      </c>
      <c r="J89" s="205" t="s">
        <v>1420</v>
      </c>
      <c r="K89" s="205" t="s">
        <v>1421</v>
      </c>
      <c r="L89" s="205" t="s">
        <v>1422</v>
      </c>
      <c r="M89" s="205" t="s">
        <v>1423</v>
      </c>
      <c r="N89" s="205" t="s">
        <v>1424</v>
      </c>
      <c r="O89" s="205" t="s">
        <v>1425</v>
      </c>
      <c r="P89" s="205" t="s">
        <v>1426</v>
      </c>
      <c r="Q89" s="205" t="s">
        <v>1427</v>
      </c>
      <c r="R89" s="205" t="s">
        <v>1428</v>
      </c>
      <c r="S89" s="205" t="s">
        <v>1429</v>
      </c>
      <c r="T89" s="205" t="s">
        <v>1430</v>
      </c>
      <c r="U89" s="205" t="s">
        <v>1431</v>
      </c>
      <c r="V89" s="205" t="s">
        <v>1079</v>
      </c>
      <c r="W89" s="205" t="s">
        <v>1079</v>
      </c>
      <c r="X89" s="205" t="s">
        <v>1079</v>
      </c>
      <c r="Y89" s="205" t="s">
        <v>1079</v>
      </c>
      <c r="Z89" s="205" t="s">
        <v>1079</v>
      </c>
      <c r="AA89" s="205" t="s">
        <v>1079</v>
      </c>
      <c r="AB89" s="205" t="s">
        <v>1079</v>
      </c>
      <c r="AC89" s="205" t="s">
        <v>1079</v>
      </c>
      <c r="AD89" s="205" t="s">
        <v>1079</v>
      </c>
      <c r="AE89" s="205" t="s">
        <v>1079</v>
      </c>
      <c r="AF89" s="205" t="s">
        <v>1079</v>
      </c>
      <c r="AG89" s="205" t="s">
        <v>1079</v>
      </c>
      <c r="AH89" s="205" t="s">
        <v>1079</v>
      </c>
      <c r="AI89" s="205" t="s">
        <v>1079</v>
      </c>
      <c r="AJ89" s="206" t="s">
        <v>1079</v>
      </c>
    </row>
    <row r="90" spans="1:36" ht="5.25">
      <c r="A90" s="202" t="s">
        <v>1432</v>
      </c>
      <c r="B90" s="203" t="s">
        <v>1433</v>
      </c>
      <c r="C90" s="204" t="s">
        <v>1434</v>
      </c>
      <c r="D90" s="205" t="s">
        <v>1435</v>
      </c>
      <c r="E90" s="205" t="s">
        <v>1436</v>
      </c>
      <c r="F90" s="205" t="s">
        <v>1437</v>
      </c>
      <c r="G90" s="205" t="s">
        <v>1438</v>
      </c>
      <c r="H90" s="205" t="s">
        <v>1439</v>
      </c>
      <c r="I90" s="205" t="s">
        <v>1440</v>
      </c>
      <c r="J90" s="205" t="s">
        <v>1441</v>
      </c>
      <c r="K90" s="205" t="s">
        <v>1442</v>
      </c>
      <c r="L90" s="205" t="s">
        <v>1443</v>
      </c>
      <c r="M90" s="205" t="s">
        <v>1444</v>
      </c>
      <c r="N90" s="205" t="s">
        <v>1445</v>
      </c>
      <c r="O90" s="205" t="s">
        <v>1446</v>
      </c>
      <c r="P90" s="205" t="s">
        <v>1447</v>
      </c>
      <c r="Q90" s="205" t="s">
        <v>1448</v>
      </c>
      <c r="R90" s="205" t="s">
        <v>1449</v>
      </c>
      <c r="S90" s="205" t="s">
        <v>850</v>
      </c>
      <c r="T90" s="205" t="s">
        <v>1450</v>
      </c>
      <c r="U90" s="205" t="s">
        <v>1451</v>
      </c>
      <c r="V90" s="205" t="s">
        <v>1079</v>
      </c>
      <c r="W90" s="205" t="s">
        <v>1079</v>
      </c>
      <c r="X90" s="205" t="s">
        <v>1079</v>
      </c>
      <c r="Y90" s="205" t="s">
        <v>1079</v>
      </c>
      <c r="Z90" s="205" t="s">
        <v>1079</v>
      </c>
      <c r="AA90" s="205" t="s">
        <v>1079</v>
      </c>
      <c r="AB90" s="205" t="s">
        <v>1079</v>
      </c>
      <c r="AC90" s="205" t="s">
        <v>1079</v>
      </c>
      <c r="AD90" s="205" t="s">
        <v>1079</v>
      </c>
      <c r="AE90" s="205" t="s">
        <v>1079</v>
      </c>
      <c r="AF90" s="205" t="s">
        <v>1079</v>
      </c>
      <c r="AG90" s="205" t="s">
        <v>1079</v>
      </c>
      <c r="AH90" s="205" t="s">
        <v>1079</v>
      </c>
      <c r="AI90" s="205" t="s">
        <v>1079</v>
      </c>
      <c r="AJ90" s="206" t="s">
        <v>1079</v>
      </c>
    </row>
    <row r="91" spans="1:36" ht="5.25">
      <c r="A91" s="202" t="s">
        <v>1452</v>
      </c>
      <c r="B91" s="203" t="s">
        <v>1453</v>
      </c>
      <c r="C91" s="204" t="s">
        <v>1454</v>
      </c>
      <c r="D91" s="205" t="s">
        <v>91</v>
      </c>
      <c r="E91" s="205" t="s">
        <v>1455</v>
      </c>
      <c r="F91" s="205" t="s">
        <v>1456</v>
      </c>
      <c r="G91" s="205" t="s">
        <v>1457</v>
      </c>
      <c r="H91" s="205" t="s">
        <v>1458</v>
      </c>
      <c r="I91" s="205" t="s">
        <v>1459</v>
      </c>
      <c r="J91" s="205" t="s">
        <v>1460</v>
      </c>
      <c r="K91" s="205" t="s">
        <v>1461</v>
      </c>
      <c r="L91" s="205" t="s">
        <v>1462</v>
      </c>
      <c r="M91" s="205" t="s">
        <v>1079</v>
      </c>
      <c r="N91" s="205" t="s">
        <v>1079</v>
      </c>
      <c r="O91" s="205" t="s">
        <v>1079</v>
      </c>
      <c r="P91" s="205" t="s">
        <v>1079</v>
      </c>
      <c r="Q91" s="205" t="s">
        <v>1079</v>
      </c>
      <c r="R91" s="205" t="s">
        <v>1079</v>
      </c>
      <c r="S91" s="205" t="s">
        <v>1079</v>
      </c>
      <c r="T91" s="205" t="s">
        <v>1079</v>
      </c>
      <c r="U91" s="205" t="s">
        <v>1079</v>
      </c>
      <c r="V91" s="205" t="s">
        <v>1079</v>
      </c>
      <c r="W91" s="205" t="s">
        <v>1079</v>
      </c>
      <c r="X91" s="205" t="s">
        <v>1079</v>
      </c>
      <c r="Y91" s="205" t="s">
        <v>1079</v>
      </c>
      <c r="Z91" s="205" t="s">
        <v>1079</v>
      </c>
      <c r="AA91" s="205" t="s">
        <v>1079</v>
      </c>
      <c r="AB91" s="205" t="s">
        <v>1079</v>
      </c>
      <c r="AC91" s="205" t="s">
        <v>1079</v>
      </c>
      <c r="AD91" s="205" t="s">
        <v>1079</v>
      </c>
      <c r="AE91" s="205" t="s">
        <v>1079</v>
      </c>
      <c r="AF91" s="205" t="s">
        <v>1079</v>
      </c>
      <c r="AG91" s="205" t="s">
        <v>1079</v>
      </c>
      <c r="AH91" s="205" t="s">
        <v>1079</v>
      </c>
      <c r="AI91" s="205" t="s">
        <v>1079</v>
      </c>
      <c r="AJ91" s="206" t="s">
        <v>1079</v>
      </c>
    </row>
    <row r="92" spans="1:36" ht="5.25">
      <c r="A92" s="202" t="s">
        <v>1463</v>
      </c>
      <c r="B92" s="203" t="s">
        <v>1464</v>
      </c>
      <c r="C92" s="204" t="s">
        <v>1465</v>
      </c>
      <c r="D92" s="205" t="s">
        <v>1466</v>
      </c>
      <c r="E92" s="205" t="s">
        <v>1467</v>
      </c>
      <c r="F92" s="205" t="s">
        <v>1468</v>
      </c>
      <c r="G92" s="205" t="s">
        <v>851</v>
      </c>
      <c r="H92" s="205" t="s">
        <v>1469</v>
      </c>
      <c r="I92" s="205" t="s">
        <v>1470</v>
      </c>
      <c r="J92" s="205" t="s">
        <v>1471</v>
      </c>
      <c r="K92" s="205" t="s">
        <v>92</v>
      </c>
      <c r="L92" s="205">
        <v>406</v>
      </c>
      <c r="M92" s="205">
        <v>407</v>
      </c>
      <c r="N92" s="205">
        <v>607</v>
      </c>
      <c r="O92" s="205">
        <v>806</v>
      </c>
      <c r="P92" s="205">
        <v>807</v>
      </c>
      <c r="Q92" s="205">
        <v>1007</v>
      </c>
      <c r="R92" s="205" t="s">
        <v>93</v>
      </c>
      <c r="S92" s="205" t="s">
        <v>1472</v>
      </c>
      <c r="T92" s="205" t="s">
        <v>1473</v>
      </c>
      <c r="U92" s="205" t="s">
        <v>1079</v>
      </c>
      <c r="V92" s="205" t="s">
        <v>1079</v>
      </c>
      <c r="W92" s="205" t="s">
        <v>1079</v>
      </c>
      <c r="X92" s="205" t="s">
        <v>1079</v>
      </c>
      <c r="Y92" s="205" t="s">
        <v>1079</v>
      </c>
      <c r="Z92" s="205" t="s">
        <v>1079</v>
      </c>
      <c r="AA92" s="205" t="s">
        <v>1079</v>
      </c>
      <c r="AB92" s="205" t="s">
        <v>1079</v>
      </c>
      <c r="AC92" s="205" t="s">
        <v>1079</v>
      </c>
      <c r="AD92" s="205" t="s">
        <v>1079</v>
      </c>
      <c r="AE92" s="205" t="s">
        <v>1079</v>
      </c>
      <c r="AF92" s="205" t="s">
        <v>1079</v>
      </c>
      <c r="AG92" s="205" t="s">
        <v>1079</v>
      </c>
      <c r="AH92" s="205" t="s">
        <v>1079</v>
      </c>
      <c r="AI92" s="205" t="s">
        <v>1079</v>
      </c>
      <c r="AJ92" s="206" t="s">
        <v>1079</v>
      </c>
    </row>
    <row r="93" spans="1:36" ht="5.25">
      <c r="A93" s="202" t="s">
        <v>1474</v>
      </c>
      <c r="B93" s="203" t="s">
        <v>1475</v>
      </c>
      <c r="C93" s="204" t="s">
        <v>1476</v>
      </c>
      <c r="D93" s="205" t="s">
        <v>1079</v>
      </c>
      <c r="E93" s="205" t="s">
        <v>1079</v>
      </c>
      <c r="F93" s="205" t="s">
        <v>1079</v>
      </c>
      <c r="G93" s="205" t="s">
        <v>1079</v>
      </c>
      <c r="H93" s="205" t="s">
        <v>1079</v>
      </c>
      <c r="I93" s="205" t="s">
        <v>1079</v>
      </c>
      <c r="J93" s="205" t="s">
        <v>1079</v>
      </c>
      <c r="K93" s="205" t="s">
        <v>1079</v>
      </c>
      <c r="L93" s="205" t="s">
        <v>1079</v>
      </c>
      <c r="M93" s="205" t="s">
        <v>1079</v>
      </c>
      <c r="N93" s="205" t="s">
        <v>1079</v>
      </c>
      <c r="O93" s="205" t="s">
        <v>1079</v>
      </c>
      <c r="P93" s="205" t="s">
        <v>1079</v>
      </c>
      <c r="Q93" s="205" t="s">
        <v>1079</v>
      </c>
      <c r="R93" s="205" t="s">
        <v>1079</v>
      </c>
      <c r="S93" s="205" t="s">
        <v>1079</v>
      </c>
      <c r="T93" s="205" t="s">
        <v>1079</v>
      </c>
      <c r="U93" s="205" t="s">
        <v>1079</v>
      </c>
      <c r="V93" s="205" t="s">
        <v>1079</v>
      </c>
      <c r="W93" s="205" t="s">
        <v>1079</v>
      </c>
      <c r="X93" s="205" t="s">
        <v>1079</v>
      </c>
      <c r="Y93" s="205" t="s">
        <v>1079</v>
      </c>
      <c r="Z93" s="205" t="s">
        <v>1079</v>
      </c>
      <c r="AA93" s="205" t="s">
        <v>1079</v>
      </c>
      <c r="AB93" s="205" t="s">
        <v>1079</v>
      </c>
      <c r="AC93" s="205" t="s">
        <v>1079</v>
      </c>
      <c r="AD93" s="205" t="s">
        <v>1079</v>
      </c>
      <c r="AE93" s="205" t="s">
        <v>1079</v>
      </c>
      <c r="AF93" s="205" t="s">
        <v>1079</v>
      </c>
      <c r="AG93" s="205" t="s">
        <v>1079</v>
      </c>
      <c r="AH93" s="205" t="s">
        <v>1079</v>
      </c>
      <c r="AI93" s="205" t="s">
        <v>1079</v>
      </c>
      <c r="AJ93" s="206" t="s">
        <v>1079</v>
      </c>
    </row>
    <row r="94" spans="1:36" ht="5.25">
      <c r="A94" s="202" t="s">
        <v>1477</v>
      </c>
      <c r="B94" s="203" t="s">
        <v>1478</v>
      </c>
      <c r="C94" s="204" t="s">
        <v>1479</v>
      </c>
      <c r="D94" s="205" t="s">
        <v>1480</v>
      </c>
      <c r="E94" s="205" t="s">
        <v>1481</v>
      </c>
      <c r="F94" s="205" t="s">
        <v>1482</v>
      </c>
      <c r="G94" s="205" t="s">
        <v>1079</v>
      </c>
      <c r="H94" s="205" t="s">
        <v>1079</v>
      </c>
      <c r="I94" s="205" t="s">
        <v>1079</v>
      </c>
      <c r="J94" s="205" t="s">
        <v>1079</v>
      </c>
      <c r="K94" s="205" t="s">
        <v>1079</v>
      </c>
      <c r="L94" s="205" t="s">
        <v>1079</v>
      </c>
      <c r="M94" s="205" t="s">
        <v>1079</v>
      </c>
      <c r="N94" s="205" t="s">
        <v>1079</v>
      </c>
      <c r="O94" s="205" t="s">
        <v>1079</v>
      </c>
      <c r="P94" s="205" t="s">
        <v>1079</v>
      </c>
      <c r="Q94" s="205" t="s">
        <v>1079</v>
      </c>
      <c r="R94" s="205" t="s">
        <v>1079</v>
      </c>
      <c r="S94" s="205" t="s">
        <v>1079</v>
      </c>
      <c r="T94" s="205" t="s">
        <v>1079</v>
      </c>
      <c r="U94" s="205" t="s">
        <v>1079</v>
      </c>
      <c r="V94" s="205" t="s">
        <v>1079</v>
      </c>
      <c r="W94" s="205" t="s">
        <v>1079</v>
      </c>
      <c r="X94" s="205" t="s">
        <v>1079</v>
      </c>
      <c r="Y94" s="205" t="s">
        <v>1079</v>
      </c>
      <c r="Z94" s="205" t="s">
        <v>1079</v>
      </c>
      <c r="AA94" s="205" t="s">
        <v>1079</v>
      </c>
      <c r="AB94" s="205" t="s">
        <v>1079</v>
      </c>
      <c r="AC94" s="205" t="s">
        <v>1079</v>
      </c>
      <c r="AD94" s="205" t="s">
        <v>1079</v>
      </c>
      <c r="AE94" s="205" t="s">
        <v>1079</v>
      </c>
      <c r="AF94" s="205" t="s">
        <v>1079</v>
      </c>
      <c r="AG94" s="205" t="s">
        <v>1079</v>
      </c>
      <c r="AH94" s="205" t="s">
        <v>1079</v>
      </c>
      <c r="AI94" s="205" t="s">
        <v>1079</v>
      </c>
      <c r="AJ94" s="206" t="s">
        <v>1079</v>
      </c>
    </row>
    <row r="95" spans="1:36" ht="5.25">
      <c r="A95" s="202" t="s">
        <v>1483</v>
      </c>
      <c r="B95" s="203" t="s">
        <v>1484</v>
      </c>
      <c r="C95" s="204">
        <v>19</v>
      </c>
      <c r="D95" s="205" t="s">
        <v>1485</v>
      </c>
      <c r="E95" s="205" t="s">
        <v>1486</v>
      </c>
      <c r="F95" s="205" t="s">
        <v>1487</v>
      </c>
      <c r="G95" s="205" t="s">
        <v>1488</v>
      </c>
      <c r="H95" s="205" t="s">
        <v>1489</v>
      </c>
      <c r="I95" s="205" t="s">
        <v>94</v>
      </c>
      <c r="J95" s="205" t="s">
        <v>1490</v>
      </c>
      <c r="K95" s="205" t="s">
        <v>1491</v>
      </c>
      <c r="L95" s="205" t="s">
        <v>1492</v>
      </c>
      <c r="M95" s="205" t="s">
        <v>1493</v>
      </c>
      <c r="N95" s="205" t="s">
        <v>1494</v>
      </c>
      <c r="O95" s="205" t="s">
        <v>1495</v>
      </c>
      <c r="P95" s="205" t="s">
        <v>1496</v>
      </c>
      <c r="Q95" s="205" t="s">
        <v>1497</v>
      </c>
      <c r="R95" s="205" t="s">
        <v>1498</v>
      </c>
      <c r="S95" s="205" t="s">
        <v>1499</v>
      </c>
      <c r="T95" s="205" t="s">
        <v>1500</v>
      </c>
      <c r="U95" s="205" t="s">
        <v>1079</v>
      </c>
      <c r="V95" s="205" t="s">
        <v>1079</v>
      </c>
      <c r="W95" s="205" t="s">
        <v>1079</v>
      </c>
      <c r="X95" s="205" t="s">
        <v>1079</v>
      </c>
      <c r="Y95" s="205" t="s">
        <v>1079</v>
      </c>
      <c r="Z95" s="205" t="s">
        <v>1079</v>
      </c>
      <c r="AA95" s="205" t="s">
        <v>1079</v>
      </c>
      <c r="AB95" s="205" t="s">
        <v>1079</v>
      </c>
      <c r="AC95" s="205" t="s">
        <v>1079</v>
      </c>
      <c r="AD95" s="205" t="s">
        <v>1079</v>
      </c>
      <c r="AE95" s="205" t="s">
        <v>1079</v>
      </c>
      <c r="AF95" s="205" t="s">
        <v>1079</v>
      </c>
      <c r="AG95" s="205" t="s">
        <v>1079</v>
      </c>
      <c r="AH95" s="205" t="s">
        <v>1079</v>
      </c>
      <c r="AI95" s="205" t="s">
        <v>1079</v>
      </c>
      <c r="AJ95" s="206" t="s">
        <v>1079</v>
      </c>
    </row>
    <row r="96" spans="1:36" ht="5.25">
      <c r="A96" s="202" t="s">
        <v>1501</v>
      </c>
      <c r="B96" s="203" t="s">
        <v>1502</v>
      </c>
      <c r="C96" s="204" t="s">
        <v>1503</v>
      </c>
      <c r="D96" s="205" t="s">
        <v>1079</v>
      </c>
      <c r="E96" s="205" t="s">
        <v>1079</v>
      </c>
      <c r="F96" s="205" t="s">
        <v>1079</v>
      </c>
      <c r="G96" s="205" t="s">
        <v>1079</v>
      </c>
      <c r="H96" s="205" t="s">
        <v>1079</v>
      </c>
      <c r="I96" s="205" t="s">
        <v>1079</v>
      </c>
      <c r="J96" s="205" t="s">
        <v>1079</v>
      </c>
      <c r="K96" s="205" t="s">
        <v>1079</v>
      </c>
      <c r="L96" s="205" t="s">
        <v>1079</v>
      </c>
      <c r="M96" s="205" t="s">
        <v>1079</v>
      </c>
      <c r="N96" s="205" t="s">
        <v>1079</v>
      </c>
      <c r="O96" s="205" t="s">
        <v>1079</v>
      </c>
      <c r="P96" s="205" t="s">
        <v>1079</v>
      </c>
      <c r="Q96" s="205" t="s">
        <v>1079</v>
      </c>
      <c r="R96" s="205" t="s">
        <v>1079</v>
      </c>
      <c r="S96" s="205" t="s">
        <v>1079</v>
      </c>
      <c r="T96" s="205" t="s">
        <v>1079</v>
      </c>
      <c r="U96" s="205" t="s">
        <v>1079</v>
      </c>
      <c r="V96" s="205" t="s">
        <v>1079</v>
      </c>
      <c r="W96" s="205" t="s">
        <v>1079</v>
      </c>
      <c r="X96" s="205" t="s">
        <v>1079</v>
      </c>
      <c r="Y96" s="205" t="s">
        <v>1079</v>
      </c>
      <c r="Z96" s="205" t="s">
        <v>1079</v>
      </c>
      <c r="AA96" s="205" t="s">
        <v>1079</v>
      </c>
      <c r="AB96" s="205" t="s">
        <v>1079</v>
      </c>
      <c r="AC96" s="205" t="s">
        <v>1079</v>
      </c>
      <c r="AD96" s="205" t="s">
        <v>1079</v>
      </c>
      <c r="AE96" s="205" t="s">
        <v>1079</v>
      </c>
      <c r="AF96" s="205" t="s">
        <v>1079</v>
      </c>
      <c r="AG96" s="205" t="s">
        <v>1079</v>
      </c>
      <c r="AH96" s="205" t="s">
        <v>1079</v>
      </c>
      <c r="AI96" s="205" t="s">
        <v>1079</v>
      </c>
      <c r="AJ96" s="206" t="s">
        <v>1079</v>
      </c>
    </row>
    <row r="97" spans="1:36" ht="5.25">
      <c r="A97" s="202" t="s">
        <v>1504</v>
      </c>
      <c r="B97" s="203" t="s">
        <v>1505</v>
      </c>
      <c r="C97" s="204">
        <v>25</v>
      </c>
      <c r="D97" s="205">
        <v>45</v>
      </c>
      <c r="E97" s="205">
        <v>75</v>
      </c>
      <c r="F97" s="205">
        <v>200</v>
      </c>
      <c r="G97" s="205">
        <v>400</v>
      </c>
      <c r="H97" s="205" t="s">
        <v>1506</v>
      </c>
      <c r="I97" s="205" t="s">
        <v>1079</v>
      </c>
      <c r="J97" s="205" t="s">
        <v>1079</v>
      </c>
      <c r="K97" s="205" t="s">
        <v>1079</v>
      </c>
      <c r="L97" s="205" t="s">
        <v>1079</v>
      </c>
      <c r="M97" s="205" t="s">
        <v>1079</v>
      </c>
      <c r="N97" s="205" t="s">
        <v>1079</v>
      </c>
      <c r="O97" s="205" t="s">
        <v>1079</v>
      </c>
      <c r="P97" s="205" t="s">
        <v>1079</v>
      </c>
      <c r="Q97" s="205" t="s">
        <v>1079</v>
      </c>
      <c r="R97" s="205" t="s">
        <v>1079</v>
      </c>
      <c r="S97" s="205" t="s">
        <v>1079</v>
      </c>
      <c r="T97" s="205" t="s">
        <v>1079</v>
      </c>
      <c r="U97" s="205" t="s">
        <v>1079</v>
      </c>
      <c r="V97" s="205" t="s">
        <v>1079</v>
      </c>
      <c r="W97" s="205" t="s">
        <v>1079</v>
      </c>
      <c r="X97" s="205" t="s">
        <v>1079</v>
      </c>
      <c r="Y97" s="205" t="s">
        <v>1079</v>
      </c>
      <c r="Z97" s="205" t="s">
        <v>1079</v>
      </c>
      <c r="AA97" s="205" t="s">
        <v>1079</v>
      </c>
      <c r="AB97" s="205" t="s">
        <v>1079</v>
      </c>
      <c r="AC97" s="205" t="s">
        <v>1079</v>
      </c>
      <c r="AD97" s="205" t="s">
        <v>1079</v>
      </c>
      <c r="AE97" s="205" t="s">
        <v>1079</v>
      </c>
      <c r="AF97" s="205" t="s">
        <v>1079</v>
      </c>
      <c r="AG97" s="205" t="s">
        <v>1079</v>
      </c>
      <c r="AH97" s="205" t="s">
        <v>1079</v>
      </c>
      <c r="AI97" s="205" t="s">
        <v>1079</v>
      </c>
      <c r="AJ97" s="206" t="s">
        <v>1079</v>
      </c>
    </row>
    <row r="98" spans="1:36" ht="5.25">
      <c r="A98" s="202" t="s">
        <v>1507</v>
      </c>
      <c r="B98" s="203" t="s">
        <v>1508</v>
      </c>
      <c r="C98" s="204" t="s">
        <v>1509</v>
      </c>
      <c r="D98" s="205" t="s">
        <v>1510</v>
      </c>
      <c r="E98" s="205" t="s">
        <v>1511</v>
      </c>
      <c r="F98" s="205" t="s">
        <v>1079</v>
      </c>
      <c r="G98" s="205" t="s">
        <v>1079</v>
      </c>
      <c r="H98" s="205" t="s">
        <v>1079</v>
      </c>
      <c r="I98" s="205" t="s">
        <v>1079</v>
      </c>
      <c r="J98" s="205" t="s">
        <v>1079</v>
      </c>
      <c r="K98" s="205" t="s">
        <v>1079</v>
      </c>
      <c r="L98" s="205" t="s">
        <v>1079</v>
      </c>
      <c r="M98" s="205" t="s">
        <v>1079</v>
      </c>
      <c r="N98" s="205" t="s">
        <v>1079</v>
      </c>
      <c r="O98" s="205" t="s">
        <v>1079</v>
      </c>
      <c r="P98" s="205" t="s">
        <v>1079</v>
      </c>
      <c r="Q98" s="205" t="s">
        <v>1079</v>
      </c>
      <c r="R98" s="205" t="s">
        <v>1079</v>
      </c>
      <c r="S98" s="205" t="s">
        <v>1079</v>
      </c>
      <c r="T98" s="205" t="s">
        <v>1079</v>
      </c>
      <c r="U98" s="205" t="s">
        <v>1079</v>
      </c>
      <c r="V98" s="205" t="s">
        <v>1079</v>
      </c>
      <c r="W98" s="205" t="s">
        <v>1079</v>
      </c>
      <c r="X98" s="205" t="s">
        <v>1079</v>
      </c>
      <c r="Y98" s="205" t="s">
        <v>1079</v>
      </c>
      <c r="Z98" s="205" t="s">
        <v>1079</v>
      </c>
      <c r="AA98" s="205" t="s">
        <v>1079</v>
      </c>
      <c r="AB98" s="205" t="s">
        <v>1079</v>
      </c>
      <c r="AC98" s="205" t="s">
        <v>1079</v>
      </c>
      <c r="AD98" s="205" t="s">
        <v>1079</v>
      </c>
      <c r="AE98" s="205" t="s">
        <v>1079</v>
      </c>
      <c r="AF98" s="205" t="s">
        <v>1079</v>
      </c>
      <c r="AG98" s="205" t="s">
        <v>1079</v>
      </c>
      <c r="AH98" s="205" t="s">
        <v>1079</v>
      </c>
      <c r="AI98" s="205" t="s">
        <v>1079</v>
      </c>
      <c r="AJ98" s="206" t="s">
        <v>1079</v>
      </c>
    </row>
    <row r="99" spans="1:36" ht="5.25">
      <c r="A99" s="202" t="s">
        <v>1512</v>
      </c>
      <c r="B99" s="203" t="s">
        <v>1513</v>
      </c>
      <c r="C99" s="204" t="s">
        <v>1514</v>
      </c>
      <c r="D99" s="205" t="s">
        <v>1079</v>
      </c>
      <c r="E99" s="205" t="s">
        <v>1079</v>
      </c>
      <c r="F99" s="205" t="s">
        <v>1079</v>
      </c>
      <c r="G99" s="205" t="s">
        <v>1079</v>
      </c>
      <c r="H99" s="205" t="s">
        <v>1079</v>
      </c>
      <c r="I99" s="205" t="s">
        <v>1079</v>
      </c>
      <c r="J99" s="205" t="s">
        <v>1079</v>
      </c>
      <c r="K99" s="205" t="s">
        <v>1079</v>
      </c>
      <c r="L99" s="205" t="s">
        <v>1079</v>
      </c>
      <c r="M99" s="205" t="s">
        <v>1079</v>
      </c>
      <c r="N99" s="205" t="s">
        <v>1079</v>
      </c>
      <c r="O99" s="205" t="s">
        <v>1079</v>
      </c>
      <c r="P99" s="205" t="s">
        <v>1079</v>
      </c>
      <c r="Q99" s="205" t="s">
        <v>1079</v>
      </c>
      <c r="R99" s="205" t="s">
        <v>1079</v>
      </c>
      <c r="S99" s="205" t="s">
        <v>1079</v>
      </c>
      <c r="T99" s="205" t="s">
        <v>1079</v>
      </c>
      <c r="U99" s="205" t="s">
        <v>1079</v>
      </c>
      <c r="V99" s="205" t="s">
        <v>1079</v>
      </c>
      <c r="W99" s="205" t="s">
        <v>1079</v>
      </c>
      <c r="X99" s="205" t="s">
        <v>1079</v>
      </c>
      <c r="Y99" s="205" t="s">
        <v>1079</v>
      </c>
      <c r="Z99" s="205" t="s">
        <v>1079</v>
      </c>
      <c r="AA99" s="205" t="s">
        <v>1079</v>
      </c>
      <c r="AB99" s="205" t="s">
        <v>1079</v>
      </c>
      <c r="AC99" s="205" t="s">
        <v>1079</v>
      </c>
      <c r="AD99" s="205" t="s">
        <v>1079</v>
      </c>
      <c r="AE99" s="205" t="s">
        <v>1079</v>
      </c>
      <c r="AF99" s="205" t="s">
        <v>1079</v>
      </c>
      <c r="AG99" s="205" t="s">
        <v>1079</v>
      </c>
      <c r="AH99" s="205" t="s">
        <v>1079</v>
      </c>
      <c r="AI99" s="205" t="s">
        <v>1079</v>
      </c>
      <c r="AJ99" s="206" t="s">
        <v>1079</v>
      </c>
    </row>
    <row r="100" spans="1:36" ht="5.25">
      <c r="A100" s="202" t="s">
        <v>1515</v>
      </c>
      <c r="B100" s="203" t="s">
        <v>1516</v>
      </c>
      <c r="C100" s="204" t="s">
        <v>1517</v>
      </c>
      <c r="D100" s="184" t="s">
        <v>288</v>
      </c>
      <c r="E100" s="205" t="s">
        <v>1518</v>
      </c>
      <c r="F100" s="205" t="s">
        <v>1519</v>
      </c>
      <c r="G100" s="205" t="s">
        <v>1520</v>
      </c>
      <c r="H100" s="205" t="s">
        <v>1521</v>
      </c>
      <c r="I100" s="205" t="s">
        <v>1522</v>
      </c>
      <c r="J100" s="205" t="s">
        <v>1079</v>
      </c>
      <c r="K100" s="205" t="s">
        <v>1079</v>
      </c>
      <c r="L100" s="205" t="s">
        <v>1079</v>
      </c>
      <c r="M100" s="205" t="s">
        <v>1079</v>
      </c>
      <c r="N100" s="205" t="s">
        <v>1079</v>
      </c>
      <c r="O100" s="205" t="s">
        <v>1079</v>
      </c>
      <c r="P100" s="205" t="s">
        <v>1079</v>
      </c>
      <c r="Q100" s="205" t="s">
        <v>1079</v>
      </c>
      <c r="R100" s="205" t="s">
        <v>1079</v>
      </c>
      <c r="S100" s="205" t="s">
        <v>1079</v>
      </c>
      <c r="T100" s="205" t="s">
        <v>1079</v>
      </c>
      <c r="U100" s="205" t="s">
        <v>1079</v>
      </c>
      <c r="V100" s="205" t="s">
        <v>1079</v>
      </c>
      <c r="W100" s="205" t="s">
        <v>1079</v>
      </c>
      <c r="X100" s="205" t="s">
        <v>1079</v>
      </c>
      <c r="Y100" s="205" t="s">
        <v>1079</v>
      </c>
      <c r="Z100" s="205" t="s">
        <v>1079</v>
      </c>
      <c r="AA100" s="205" t="s">
        <v>1079</v>
      </c>
      <c r="AB100" s="205" t="s">
        <v>1079</v>
      </c>
      <c r="AC100" s="205" t="s">
        <v>1079</v>
      </c>
      <c r="AD100" s="205" t="s">
        <v>1079</v>
      </c>
      <c r="AE100" s="205" t="s">
        <v>1079</v>
      </c>
      <c r="AF100" s="205" t="s">
        <v>1079</v>
      </c>
      <c r="AG100" s="205" t="s">
        <v>1079</v>
      </c>
      <c r="AH100" s="205" t="s">
        <v>1079</v>
      </c>
      <c r="AI100" s="205" t="s">
        <v>1079</v>
      </c>
      <c r="AJ100" s="206" t="s">
        <v>1079</v>
      </c>
    </row>
    <row r="101" spans="1:36" ht="5.25">
      <c r="A101" s="202" t="s">
        <v>1523</v>
      </c>
      <c r="B101" s="203" t="s">
        <v>1524</v>
      </c>
      <c r="C101" s="204" t="s">
        <v>1525</v>
      </c>
      <c r="D101" s="205" t="s">
        <v>1526</v>
      </c>
      <c r="E101" s="205" t="s">
        <v>1527</v>
      </c>
      <c r="F101" s="184" t="s">
        <v>289</v>
      </c>
      <c r="G101" s="205" t="s">
        <v>1528</v>
      </c>
      <c r="H101" s="205" t="s">
        <v>1529</v>
      </c>
      <c r="I101" s="205" t="s">
        <v>1079</v>
      </c>
      <c r="J101" s="205" t="s">
        <v>1079</v>
      </c>
      <c r="K101" s="205" t="s">
        <v>1079</v>
      </c>
      <c r="L101" s="205" t="s">
        <v>1079</v>
      </c>
      <c r="M101" s="205" t="s">
        <v>1079</v>
      </c>
      <c r="N101" s="205" t="s">
        <v>1079</v>
      </c>
      <c r="O101" s="205" t="s">
        <v>1079</v>
      </c>
      <c r="P101" s="205" t="s">
        <v>1079</v>
      </c>
      <c r="Q101" s="205" t="s">
        <v>1079</v>
      </c>
      <c r="R101" s="205" t="s">
        <v>1079</v>
      </c>
      <c r="S101" s="205" t="s">
        <v>1079</v>
      </c>
      <c r="T101" s="205" t="s">
        <v>1079</v>
      </c>
      <c r="U101" s="205" t="s">
        <v>1079</v>
      </c>
      <c r="V101" s="205" t="s">
        <v>1079</v>
      </c>
      <c r="W101" s="205" t="s">
        <v>1079</v>
      </c>
      <c r="X101" s="205" t="s">
        <v>1079</v>
      </c>
      <c r="Y101" s="205" t="s">
        <v>1079</v>
      </c>
      <c r="Z101" s="205" t="s">
        <v>1079</v>
      </c>
      <c r="AA101" s="205" t="s">
        <v>1079</v>
      </c>
      <c r="AB101" s="205" t="s">
        <v>1079</v>
      </c>
      <c r="AC101" s="205" t="s">
        <v>1079</v>
      </c>
      <c r="AD101" s="205" t="s">
        <v>1079</v>
      </c>
      <c r="AE101" s="205" t="s">
        <v>1079</v>
      </c>
      <c r="AF101" s="205" t="s">
        <v>1079</v>
      </c>
      <c r="AG101" s="205" t="s">
        <v>1079</v>
      </c>
      <c r="AH101" s="205" t="s">
        <v>1079</v>
      </c>
      <c r="AI101" s="205" t="s">
        <v>1079</v>
      </c>
      <c r="AJ101" s="206" t="s">
        <v>1079</v>
      </c>
    </row>
    <row r="102" spans="1:36" ht="5.25">
      <c r="A102" s="202" t="s">
        <v>1530</v>
      </c>
      <c r="B102" s="203" t="s">
        <v>1531</v>
      </c>
      <c r="C102" s="204" t="s">
        <v>1532</v>
      </c>
      <c r="D102" s="205" t="s">
        <v>1533</v>
      </c>
      <c r="E102" s="205" t="s">
        <v>1534</v>
      </c>
      <c r="F102" s="205" t="s">
        <v>1079</v>
      </c>
      <c r="G102" s="205" t="s">
        <v>1079</v>
      </c>
      <c r="H102" s="205" t="s">
        <v>1079</v>
      </c>
      <c r="I102" s="205" t="s">
        <v>1079</v>
      </c>
      <c r="J102" s="205" t="s">
        <v>1079</v>
      </c>
      <c r="K102" s="205" t="s">
        <v>1079</v>
      </c>
      <c r="L102" s="205" t="s">
        <v>1079</v>
      </c>
      <c r="M102" s="205" t="s">
        <v>1079</v>
      </c>
      <c r="N102" s="205" t="s">
        <v>1079</v>
      </c>
      <c r="O102" s="205" t="s">
        <v>1079</v>
      </c>
      <c r="P102" s="205" t="s">
        <v>1079</v>
      </c>
      <c r="Q102" s="205" t="s">
        <v>1079</v>
      </c>
      <c r="R102" s="205" t="s">
        <v>1079</v>
      </c>
      <c r="S102" s="205" t="s">
        <v>1079</v>
      </c>
      <c r="T102" s="205" t="s">
        <v>1079</v>
      </c>
      <c r="U102" s="205" t="s">
        <v>1079</v>
      </c>
      <c r="V102" s="205" t="s">
        <v>1079</v>
      </c>
      <c r="W102" s="205" t="s">
        <v>1079</v>
      </c>
      <c r="X102" s="205" t="s">
        <v>1079</v>
      </c>
      <c r="Y102" s="205" t="s">
        <v>1079</v>
      </c>
      <c r="Z102" s="205" t="s">
        <v>1079</v>
      </c>
      <c r="AA102" s="205" t="s">
        <v>1079</v>
      </c>
      <c r="AB102" s="205" t="s">
        <v>1079</v>
      </c>
      <c r="AC102" s="205" t="s">
        <v>1079</v>
      </c>
      <c r="AD102" s="205" t="s">
        <v>1079</v>
      </c>
      <c r="AE102" s="205" t="s">
        <v>1079</v>
      </c>
      <c r="AF102" s="205" t="s">
        <v>1079</v>
      </c>
      <c r="AG102" s="205" t="s">
        <v>1079</v>
      </c>
      <c r="AH102" s="205" t="s">
        <v>1079</v>
      </c>
      <c r="AI102" s="205" t="s">
        <v>1079</v>
      </c>
      <c r="AJ102" s="206" t="s">
        <v>1079</v>
      </c>
    </row>
    <row r="103" spans="1:36" ht="5.25">
      <c r="A103" s="202" t="s">
        <v>1535</v>
      </c>
      <c r="B103" s="203" t="s">
        <v>1536</v>
      </c>
      <c r="C103" s="184" t="s">
        <v>290</v>
      </c>
      <c r="D103" s="204" t="s">
        <v>1537</v>
      </c>
      <c r="E103" s="205" t="s">
        <v>1538</v>
      </c>
      <c r="F103" s="205" t="s">
        <v>1539</v>
      </c>
      <c r="G103" s="205" t="s">
        <v>1540</v>
      </c>
      <c r="H103" s="205" t="s">
        <v>1541</v>
      </c>
      <c r="I103" s="205" t="s">
        <v>1542</v>
      </c>
      <c r="J103" s="205" t="s">
        <v>1079</v>
      </c>
      <c r="K103" s="205" t="s">
        <v>1079</v>
      </c>
      <c r="L103" s="205" t="s">
        <v>1079</v>
      </c>
      <c r="M103" s="205" t="s">
        <v>1079</v>
      </c>
      <c r="N103" s="205" t="s">
        <v>1079</v>
      </c>
      <c r="O103" s="205" t="s">
        <v>1079</v>
      </c>
      <c r="P103" s="205" t="s">
        <v>1079</v>
      </c>
      <c r="Q103" s="205" t="s">
        <v>1079</v>
      </c>
      <c r="R103" s="205" t="s">
        <v>1079</v>
      </c>
      <c r="S103" s="205" t="s">
        <v>1079</v>
      </c>
      <c r="T103" s="205" t="s">
        <v>1079</v>
      </c>
      <c r="U103" s="205" t="s">
        <v>1079</v>
      </c>
      <c r="V103" s="205" t="s">
        <v>1079</v>
      </c>
      <c r="W103" s="205" t="s">
        <v>1079</v>
      </c>
      <c r="X103" s="205" t="s">
        <v>1079</v>
      </c>
      <c r="Y103" s="205" t="s">
        <v>1079</v>
      </c>
      <c r="Z103" s="205" t="s">
        <v>1079</v>
      </c>
      <c r="AA103" s="205" t="s">
        <v>1079</v>
      </c>
      <c r="AB103" s="205" t="s">
        <v>1079</v>
      </c>
      <c r="AC103" s="205" t="s">
        <v>1079</v>
      </c>
      <c r="AD103" s="205" t="s">
        <v>1079</v>
      </c>
      <c r="AE103" s="205" t="s">
        <v>1079</v>
      </c>
      <c r="AF103" s="205" t="s">
        <v>1079</v>
      </c>
      <c r="AG103" s="205" t="s">
        <v>1079</v>
      </c>
      <c r="AH103" s="205" t="s">
        <v>1079</v>
      </c>
      <c r="AI103" s="205" t="s">
        <v>1079</v>
      </c>
      <c r="AJ103" s="206" t="s">
        <v>1079</v>
      </c>
    </row>
    <row r="104" spans="1:36" ht="5.25">
      <c r="A104" s="202" t="s">
        <v>1543</v>
      </c>
      <c r="B104" s="203" t="s">
        <v>1544</v>
      </c>
      <c r="C104" s="204" t="s">
        <v>1545</v>
      </c>
      <c r="D104" s="205" t="s">
        <v>1546</v>
      </c>
      <c r="E104" s="205" t="s">
        <v>1547</v>
      </c>
      <c r="F104" s="205" t="s">
        <v>1548</v>
      </c>
      <c r="G104" s="205" t="s">
        <v>1549</v>
      </c>
      <c r="H104" s="205" t="s">
        <v>1550</v>
      </c>
      <c r="I104" s="205" t="s">
        <v>1079</v>
      </c>
      <c r="J104" s="205" t="s">
        <v>1079</v>
      </c>
      <c r="K104" s="205" t="s">
        <v>1079</v>
      </c>
      <c r="L104" s="205" t="s">
        <v>1079</v>
      </c>
      <c r="M104" s="205" t="s">
        <v>1079</v>
      </c>
      <c r="N104" s="205" t="s">
        <v>1079</v>
      </c>
      <c r="O104" s="205" t="s">
        <v>1079</v>
      </c>
      <c r="P104" s="205" t="s">
        <v>1079</v>
      </c>
      <c r="Q104" s="205" t="s">
        <v>1079</v>
      </c>
      <c r="R104" s="205" t="s">
        <v>1079</v>
      </c>
      <c r="S104" s="205" t="s">
        <v>1079</v>
      </c>
      <c r="T104" s="205" t="s">
        <v>1079</v>
      </c>
      <c r="U104" s="205" t="s">
        <v>1079</v>
      </c>
      <c r="V104" s="205" t="s">
        <v>1079</v>
      </c>
      <c r="W104" s="205" t="s">
        <v>1079</v>
      </c>
      <c r="X104" s="205" t="s">
        <v>1079</v>
      </c>
      <c r="Y104" s="205" t="s">
        <v>1079</v>
      </c>
      <c r="Z104" s="205" t="s">
        <v>1079</v>
      </c>
      <c r="AA104" s="205" t="s">
        <v>1079</v>
      </c>
      <c r="AB104" s="205" t="s">
        <v>1079</v>
      </c>
      <c r="AC104" s="205" t="s">
        <v>1079</v>
      </c>
      <c r="AD104" s="205" t="s">
        <v>1079</v>
      </c>
      <c r="AE104" s="205" t="s">
        <v>1079</v>
      </c>
      <c r="AF104" s="205" t="s">
        <v>1079</v>
      </c>
      <c r="AG104" s="205" t="s">
        <v>1079</v>
      </c>
      <c r="AH104" s="205" t="s">
        <v>1079</v>
      </c>
      <c r="AI104" s="205" t="s">
        <v>1079</v>
      </c>
      <c r="AJ104" s="206" t="s">
        <v>1079</v>
      </c>
    </row>
    <row r="105" spans="1:36" ht="5.25">
      <c r="A105" s="202" t="s">
        <v>1551</v>
      </c>
      <c r="B105" s="203" t="s">
        <v>1552</v>
      </c>
      <c r="C105" s="204" t="s">
        <v>1553</v>
      </c>
      <c r="D105" s="205" t="s">
        <v>1554</v>
      </c>
      <c r="E105" s="205" t="s">
        <v>1555</v>
      </c>
      <c r="F105" s="205" t="s">
        <v>1556</v>
      </c>
      <c r="G105" s="205" t="s">
        <v>1557</v>
      </c>
      <c r="H105" s="205" t="s">
        <v>1558</v>
      </c>
      <c r="I105" s="205" t="s">
        <v>1559</v>
      </c>
      <c r="J105" s="205" t="s">
        <v>1560</v>
      </c>
      <c r="K105" s="205" t="s">
        <v>1561</v>
      </c>
      <c r="L105" s="205" t="s">
        <v>1079</v>
      </c>
      <c r="M105" s="205" t="s">
        <v>1079</v>
      </c>
      <c r="N105" s="205" t="s">
        <v>1079</v>
      </c>
      <c r="O105" s="205" t="s">
        <v>1079</v>
      </c>
      <c r="P105" s="205" t="s">
        <v>1079</v>
      </c>
      <c r="Q105" s="205" t="s">
        <v>1079</v>
      </c>
      <c r="R105" s="205" t="s">
        <v>1079</v>
      </c>
      <c r="S105" s="205" t="s">
        <v>1079</v>
      </c>
      <c r="T105" s="205" t="s">
        <v>1079</v>
      </c>
      <c r="U105" s="205" t="s">
        <v>1079</v>
      </c>
      <c r="V105" s="205" t="s">
        <v>1079</v>
      </c>
      <c r="W105" s="205" t="s">
        <v>1079</v>
      </c>
      <c r="X105" s="205" t="s">
        <v>1079</v>
      </c>
      <c r="Y105" s="205" t="s">
        <v>1079</v>
      </c>
      <c r="Z105" s="205" t="s">
        <v>1079</v>
      </c>
      <c r="AA105" s="205" t="s">
        <v>1079</v>
      </c>
      <c r="AB105" s="205" t="s">
        <v>1079</v>
      </c>
      <c r="AC105" s="205" t="s">
        <v>1079</v>
      </c>
      <c r="AD105" s="205" t="s">
        <v>1079</v>
      </c>
      <c r="AE105" s="205" t="s">
        <v>1079</v>
      </c>
      <c r="AF105" s="205" t="s">
        <v>1079</v>
      </c>
      <c r="AG105" s="205" t="s">
        <v>1079</v>
      </c>
      <c r="AH105" s="205" t="s">
        <v>1079</v>
      </c>
      <c r="AI105" s="205" t="s">
        <v>1079</v>
      </c>
      <c r="AJ105" s="206" t="s">
        <v>1079</v>
      </c>
    </row>
    <row r="106" spans="1:36" ht="5.25">
      <c r="A106" s="202" t="s">
        <v>1562</v>
      </c>
      <c r="B106" s="203" t="s">
        <v>1563</v>
      </c>
      <c r="C106" s="204" t="s">
        <v>1564</v>
      </c>
      <c r="D106" s="205" t="s">
        <v>1079</v>
      </c>
      <c r="E106" s="205" t="s">
        <v>1079</v>
      </c>
      <c r="F106" s="205" t="s">
        <v>1079</v>
      </c>
      <c r="G106" s="205" t="s">
        <v>1079</v>
      </c>
      <c r="H106" s="205" t="s">
        <v>1079</v>
      </c>
      <c r="I106" s="205" t="s">
        <v>1079</v>
      </c>
      <c r="J106" s="205" t="s">
        <v>1079</v>
      </c>
      <c r="K106" s="205" t="s">
        <v>1079</v>
      </c>
      <c r="L106" s="205" t="s">
        <v>1079</v>
      </c>
      <c r="M106" s="205" t="s">
        <v>1079</v>
      </c>
      <c r="N106" s="205" t="s">
        <v>1079</v>
      </c>
      <c r="O106" s="205" t="s">
        <v>1079</v>
      </c>
      <c r="P106" s="205" t="s">
        <v>1079</v>
      </c>
      <c r="Q106" s="205" t="s">
        <v>1079</v>
      </c>
      <c r="R106" s="205" t="s">
        <v>1079</v>
      </c>
      <c r="S106" s="205" t="s">
        <v>1079</v>
      </c>
      <c r="T106" s="205" t="s">
        <v>1079</v>
      </c>
      <c r="U106" s="205" t="s">
        <v>1079</v>
      </c>
      <c r="V106" s="205" t="s">
        <v>1079</v>
      </c>
      <c r="W106" s="205" t="s">
        <v>1079</v>
      </c>
      <c r="X106" s="205" t="s">
        <v>1079</v>
      </c>
      <c r="Y106" s="205" t="s">
        <v>1079</v>
      </c>
      <c r="Z106" s="205" t="s">
        <v>1079</v>
      </c>
      <c r="AA106" s="205" t="s">
        <v>1079</v>
      </c>
      <c r="AB106" s="205" t="s">
        <v>1079</v>
      </c>
      <c r="AC106" s="205" t="s">
        <v>1079</v>
      </c>
      <c r="AD106" s="205" t="s">
        <v>1079</v>
      </c>
      <c r="AE106" s="205" t="s">
        <v>1079</v>
      </c>
      <c r="AF106" s="205" t="s">
        <v>1079</v>
      </c>
      <c r="AG106" s="205" t="s">
        <v>1079</v>
      </c>
      <c r="AH106" s="205" t="s">
        <v>1079</v>
      </c>
      <c r="AI106" s="205" t="s">
        <v>1079</v>
      </c>
      <c r="AJ106" s="206" t="s">
        <v>1079</v>
      </c>
    </row>
    <row r="107" spans="1:36" ht="5.25">
      <c r="A107" s="202" t="s">
        <v>1565</v>
      </c>
      <c r="B107" s="203" t="s">
        <v>1566</v>
      </c>
      <c r="C107" s="204" t="s">
        <v>1567</v>
      </c>
      <c r="D107" s="205" t="s">
        <v>1079</v>
      </c>
      <c r="E107" s="205" t="s">
        <v>1079</v>
      </c>
      <c r="F107" s="205" t="s">
        <v>1079</v>
      </c>
      <c r="G107" s="205" t="s">
        <v>1079</v>
      </c>
      <c r="H107" s="205" t="s">
        <v>1079</v>
      </c>
      <c r="I107" s="205" t="s">
        <v>1079</v>
      </c>
      <c r="J107" s="205" t="s">
        <v>1079</v>
      </c>
      <c r="K107" s="205" t="s">
        <v>1079</v>
      </c>
      <c r="L107" s="205" t="s">
        <v>1079</v>
      </c>
      <c r="M107" s="205" t="s">
        <v>1079</v>
      </c>
      <c r="N107" s="205" t="s">
        <v>1079</v>
      </c>
      <c r="O107" s="205" t="s">
        <v>1079</v>
      </c>
      <c r="P107" s="205" t="s">
        <v>1079</v>
      </c>
      <c r="Q107" s="205" t="s">
        <v>1079</v>
      </c>
      <c r="R107" s="205" t="s">
        <v>1079</v>
      </c>
      <c r="S107" s="205" t="s">
        <v>1079</v>
      </c>
      <c r="T107" s="205" t="s">
        <v>1079</v>
      </c>
      <c r="U107" s="205" t="s">
        <v>1079</v>
      </c>
      <c r="V107" s="205" t="s">
        <v>1079</v>
      </c>
      <c r="W107" s="205" t="s">
        <v>1079</v>
      </c>
      <c r="X107" s="205" t="s">
        <v>1079</v>
      </c>
      <c r="Y107" s="205" t="s">
        <v>1079</v>
      </c>
      <c r="Z107" s="205" t="s">
        <v>1079</v>
      </c>
      <c r="AA107" s="205" t="s">
        <v>1079</v>
      </c>
      <c r="AB107" s="205" t="s">
        <v>1079</v>
      </c>
      <c r="AC107" s="205" t="s">
        <v>1079</v>
      </c>
      <c r="AD107" s="205" t="s">
        <v>1079</v>
      </c>
      <c r="AE107" s="205" t="s">
        <v>1079</v>
      </c>
      <c r="AF107" s="205" t="s">
        <v>1079</v>
      </c>
      <c r="AG107" s="205" t="s">
        <v>1079</v>
      </c>
      <c r="AH107" s="205" t="s">
        <v>1079</v>
      </c>
      <c r="AI107" s="205" t="s">
        <v>1079</v>
      </c>
      <c r="AJ107" s="206" t="s">
        <v>1079</v>
      </c>
    </row>
    <row r="108" spans="1:36" ht="5.25">
      <c r="A108" s="202" t="s">
        <v>1568</v>
      </c>
      <c r="B108" s="203" t="s">
        <v>1569</v>
      </c>
      <c r="C108" s="204" t="s">
        <v>1570</v>
      </c>
      <c r="D108" s="205" t="s">
        <v>1571</v>
      </c>
      <c r="E108" s="205" t="s">
        <v>1572</v>
      </c>
      <c r="F108" s="205" t="s">
        <v>1573</v>
      </c>
      <c r="G108" s="205" t="s">
        <v>1574</v>
      </c>
      <c r="H108" s="205" t="s">
        <v>1575</v>
      </c>
      <c r="I108" s="205" t="s">
        <v>1576</v>
      </c>
      <c r="J108" s="205" t="s">
        <v>1577</v>
      </c>
      <c r="K108" s="205" t="s">
        <v>1578</v>
      </c>
      <c r="L108" s="205" t="s">
        <v>1579</v>
      </c>
      <c r="M108" s="205" t="s">
        <v>1580</v>
      </c>
      <c r="N108" s="205" t="s">
        <v>1581</v>
      </c>
      <c r="O108" s="205" t="s">
        <v>1582</v>
      </c>
      <c r="P108" s="205" t="s">
        <v>852</v>
      </c>
      <c r="Q108" s="205" t="s">
        <v>1583</v>
      </c>
      <c r="R108" s="205" t="s">
        <v>1584</v>
      </c>
      <c r="S108" s="205" t="s">
        <v>369</v>
      </c>
      <c r="T108" s="205" t="s">
        <v>1585</v>
      </c>
      <c r="U108" s="205" t="s">
        <v>1586</v>
      </c>
      <c r="V108" s="205" t="s">
        <v>1587</v>
      </c>
      <c r="W108" s="205" t="s">
        <v>1588</v>
      </c>
      <c r="X108" s="205" t="s">
        <v>1589</v>
      </c>
      <c r="Y108" s="205" t="s">
        <v>1590</v>
      </c>
      <c r="Z108" s="205" t="s">
        <v>1591</v>
      </c>
      <c r="AA108" s="205" t="s">
        <v>1592</v>
      </c>
      <c r="AB108" s="205" t="s">
        <v>1593</v>
      </c>
      <c r="AC108" s="205" t="s">
        <v>1594</v>
      </c>
      <c r="AD108" s="205" t="s">
        <v>1079</v>
      </c>
      <c r="AE108" s="205" t="s">
        <v>1079</v>
      </c>
      <c r="AF108" s="205" t="s">
        <v>1079</v>
      </c>
      <c r="AG108" s="205" t="s">
        <v>1079</v>
      </c>
      <c r="AH108" s="205" t="s">
        <v>1079</v>
      </c>
      <c r="AI108" s="205" t="s">
        <v>1079</v>
      </c>
      <c r="AJ108" s="206" t="s">
        <v>1079</v>
      </c>
    </row>
    <row r="109" spans="1:36" ht="5.25">
      <c r="A109" s="202" t="s">
        <v>1595</v>
      </c>
      <c r="B109" s="203" t="s">
        <v>1596</v>
      </c>
      <c r="C109" s="204" t="s">
        <v>1597</v>
      </c>
      <c r="D109" s="205" t="s">
        <v>1598</v>
      </c>
      <c r="E109" s="205" t="s">
        <v>1599</v>
      </c>
      <c r="F109" s="205" t="s">
        <v>1600</v>
      </c>
      <c r="G109" s="205" t="s">
        <v>1601</v>
      </c>
      <c r="H109" s="205" t="s">
        <v>1602</v>
      </c>
      <c r="I109" s="205" t="s">
        <v>1603</v>
      </c>
      <c r="J109" s="205" t="s">
        <v>1604</v>
      </c>
      <c r="K109" s="205" t="s">
        <v>1605</v>
      </c>
      <c r="L109" s="205" t="s">
        <v>1606</v>
      </c>
      <c r="M109" s="205" t="s">
        <v>1607</v>
      </c>
      <c r="N109" s="205" t="s">
        <v>95</v>
      </c>
      <c r="O109" s="205" t="s">
        <v>1608</v>
      </c>
      <c r="P109" s="205" t="s">
        <v>1609</v>
      </c>
      <c r="Q109" s="205" t="s">
        <v>1079</v>
      </c>
      <c r="R109" s="205" t="s">
        <v>1079</v>
      </c>
      <c r="S109" s="205" t="s">
        <v>1079</v>
      </c>
      <c r="T109" s="205" t="s">
        <v>1079</v>
      </c>
      <c r="U109" s="205" t="s">
        <v>1079</v>
      </c>
      <c r="V109" s="205" t="s">
        <v>1079</v>
      </c>
      <c r="W109" s="205" t="s">
        <v>1079</v>
      </c>
      <c r="X109" s="205" t="s">
        <v>1079</v>
      </c>
      <c r="Y109" s="205" t="s">
        <v>1079</v>
      </c>
      <c r="Z109" s="205" t="s">
        <v>1079</v>
      </c>
      <c r="AA109" s="205" t="s">
        <v>1079</v>
      </c>
      <c r="AB109" s="205" t="s">
        <v>1079</v>
      </c>
      <c r="AC109" s="205" t="s">
        <v>1079</v>
      </c>
      <c r="AD109" s="205" t="s">
        <v>1079</v>
      </c>
      <c r="AE109" s="205" t="s">
        <v>1079</v>
      </c>
      <c r="AF109" s="205" t="s">
        <v>1079</v>
      </c>
      <c r="AG109" s="205" t="s">
        <v>1079</v>
      </c>
      <c r="AH109" s="205" t="s">
        <v>1079</v>
      </c>
      <c r="AI109" s="205" t="s">
        <v>1079</v>
      </c>
      <c r="AJ109" s="206" t="s">
        <v>1079</v>
      </c>
    </row>
    <row r="110" spans="1:36" ht="5.25">
      <c r="A110" s="202" t="s">
        <v>1610</v>
      </c>
      <c r="B110" s="203" t="s">
        <v>1611</v>
      </c>
      <c r="C110" s="204" t="s">
        <v>1612</v>
      </c>
      <c r="D110" s="205" t="s">
        <v>1613</v>
      </c>
      <c r="E110" s="205" t="s">
        <v>1614</v>
      </c>
      <c r="F110" s="205" t="s">
        <v>1615</v>
      </c>
      <c r="G110" s="205" t="s">
        <v>1616</v>
      </c>
      <c r="H110" s="205" t="s">
        <v>1617</v>
      </c>
      <c r="I110" s="205" t="s">
        <v>1618</v>
      </c>
      <c r="J110" s="205" t="s">
        <v>1619</v>
      </c>
      <c r="K110" s="205" t="s">
        <v>1620</v>
      </c>
      <c r="L110" s="205" t="s">
        <v>1621</v>
      </c>
      <c r="M110" s="205" t="s">
        <v>1622</v>
      </c>
      <c r="N110" s="205" t="s">
        <v>1623</v>
      </c>
      <c r="O110" s="205" t="s">
        <v>1624</v>
      </c>
      <c r="P110" s="205" t="s">
        <v>1625</v>
      </c>
      <c r="Q110" s="205" t="s">
        <v>96</v>
      </c>
      <c r="R110" s="205" t="s">
        <v>1626</v>
      </c>
      <c r="S110" s="205" t="s">
        <v>1627</v>
      </c>
      <c r="T110" s="205" t="s">
        <v>1628</v>
      </c>
      <c r="U110" s="205" t="s">
        <v>1079</v>
      </c>
      <c r="V110" s="205" t="s">
        <v>1079</v>
      </c>
      <c r="W110" s="205" t="s">
        <v>1079</v>
      </c>
      <c r="X110" s="205" t="s">
        <v>1079</v>
      </c>
      <c r="Y110" s="205" t="s">
        <v>1079</v>
      </c>
      <c r="Z110" s="205" t="s">
        <v>1079</v>
      </c>
      <c r="AA110" s="205" t="s">
        <v>1079</v>
      </c>
      <c r="AB110" s="205" t="s">
        <v>1079</v>
      </c>
      <c r="AC110" s="205" t="s">
        <v>1079</v>
      </c>
      <c r="AD110" s="205" t="s">
        <v>1079</v>
      </c>
      <c r="AE110" s="205" t="s">
        <v>1079</v>
      </c>
      <c r="AF110" s="205" t="s">
        <v>1079</v>
      </c>
      <c r="AG110" s="205" t="s">
        <v>1079</v>
      </c>
      <c r="AH110" s="205" t="s">
        <v>1079</v>
      </c>
      <c r="AI110" s="205" t="s">
        <v>1079</v>
      </c>
      <c r="AJ110" s="206" t="s">
        <v>1079</v>
      </c>
    </row>
    <row r="111" spans="1:36" ht="5.25">
      <c r="A111" s="202" t="s">
        <v>1629</v>
      </c>
      <c r="B111" s="203" t="s">
        <v>1630</v>
      </c>
      <c r="C111" s="204" t="s">
        <v>291</v>
      </c>
      <c r="D111" s="205" t="s">
        <v>292</v>
      </c>
      <c r="E111" s="205" t="s">
        <v>293</v>
      </c>
      <c r="F111" s="205" t="s">
        <v>362</v>
      </c>
      <c r="G111" s="205" t="s">
        <v>1079</v>
      </c>
      <c r="H111" s="205" t="s">
        <v>1079</v>
      </c>
      <c r="I111" s="205" t="s">
        <v>1079</v>
      </c>
      <c r="J111" s="205" t="s">
        <v>1079</v>
      </c>
      <c r="K111" s="205" t="s">
        <v>1079</v>
      </c>
      <c r="L111" s="205" t="s">
        <v>1079</v>
      </c>
      <c r="M111" s="205" t="s">
        <v>1079</v>
      </c>
      <c r="N111" s="205" t="s">
        <v>1079</v>
      </c>
      <c r="O111" s="205" t="s">
        <v>1079</v>
      </c>
      <c r="P111" s="205" t="s">
        <v>1079</v>
      </c>
      <c r="Q111" s="205" t="s">
        <v>1079</v>
      </c>
      <c r="R111" s="205" t="s">
        <v>1079</v>
      </c>
      <c r="S111" s="205" t="s">
        <v>1079</v>
      </c>
      <c r="T111" s="205" t="s">
        <v>1079</v>
      </c>
      <c r="U111" s="205" t="s">
        <v>1079</v>
      </c>
      <c r="V111" s="205" t="s">
        <v>1079</v>
      </c>
      <c r="W111" s="205" t="s">
        <v>1079</v>
      </c>
      <c r="X111" s="205" t="s">
        <v>1079</v>
      </c>
      <c r="Y111" s="205" t="s">
        <v>1079</v>
      </c>
      <c r="Z111" s="205" t="s">
        <v>1079</v>
      </c>
      <c r="AA111" s="205" t="s">
        <v>1079</v>
      </c>
      <c r="AB111" s="205" t="s">
        <v>1079</v>
      </c>
      <c r="AC111" s="205" t="s">
        <v>1079</v>
      </c>
      <c r="AD111" s="205" t="s">
        <v>1079</v>
      </c>
      <c r="AE111" s="205" t="s">
        <v>1079</v>
      </c>
      <c r="AF111" s="205" t="s">
        <v>1079</v>
      </c>
      <c r="AG111" s="205" t="s">
        <v>1079</v>
      </c>
      <c r="AH111" s="205" t="s">
        <v>1079</v>
      </c>
      <c r="AI111" s="205" t="s">
        <v>1079</v>
      </c>
      <c r="AJ111" s="206" t="s">
        <v>1079</v>
      </c>
    </row>
    <row r="112" spans="1:36" ht="5.25">
      <c r="A112" s="202" t="s">
        <v>1631</v>
      </c>
      <c r="B112" s="203" t="s">
        <v>1632</v>
      </c>
      <c r="C112" s="204" t="s">
        <v>297</v>
      </c>
      <c r="D112" s="205" t="s">
        <v>298</v>
      </c>
      <c r="E112" s="205" t="s">
        <v>1079</v>
      </c>
      <c r="F112" s="205" t="s">
        <v>1079</v>
      </c>
      <c r="G112" s="205" t="s">
        <v>1079</v>
      </c>
      <c r="H112" s="205" t="s">
        <v>1079</v>
      </c>
      <c r="I112" s="205" t="s">
        <v>1079</v>
      </c>
      <c r="J112" s="205" t="s">
        <v>1079</v>
      </c>
      <c r="K112" s="205" t="s">
        <v>1079</v>
      </c>
      <c r="L112" s="205" t="s">
        <v>1079</v>
      </c>
      <c r="M112" s="205" t="s">
        <v>1079</v>
      </c>
      <c r="N112" s="205" t="s">
        <v>1079</v>
      </c>
      <c r="O112" s="205" t="s">
        <v>1079</v>
      </c>
      <c r="P112" s="205" t="s">
        <v>1079</v>
      </c>
      <c r="Q112" s="205" t="s">
        <v>1079</v>
      </c>
      <c r="R112" s="205" t="s">
        <v>1079</v>
      </c>
      <c r="S112" s="205" t="s">
        <v>1079</v>
      </c>
      <c r="T112" s="205" t="s">
        <v>1079</v>
      </c>
      <c r="U112" s="205" t="s">
        <v>1079</v>
      </c>
      <c r="V112" s="205" t="s">
        <v>1079</v>
      </c>
      <c r="W112" s="205" t="s">
        <v>1079</v>
      </c>
      <c r="X112" s="205" t="s">
        <v>1079</v>
      </c>
      <c r="Y112" s="205" t="s">
        <v>1079</v>
      </c>
      <c r="Z112" s="205" t="s">
        <v>1079</v>
      </c>
      <c r="AA112" s="205" t="s">
        <v>1079</v>
      </c>
      <c r="AB112" s="205" t="s">
        <v>1079</v>
      </c>
      <c r="AC112" s="205" t="s">
        <v>1079</v>
      </c>
      <c r="AD112" s="205" t="s">
        <v>1079</v>
      </c>
      <c r="AE112" s="205" t="s">
        <v>1079</v>
      </c>
      <c r="AF112" s="205" t="s">
        <v>1079</v>
      </c>
      <c r="AG112" s="205" t="s">
        <v>1079</v>
      </c>
      <c r="AH112" s="205" t="s">
        <v>1079</v>
      </c>
      <c r="AI112" s="205" t="s">
        <v>1079</v>
      </c>
      <c r="AJ112" s="206" t="s">
        <v>1079</v>
      </c>
    </row>
    <row r="113" spans="1:36" ht="5.25">
      <c r="A113" s="202" t="s">
        <v>1633</v>
      </c>
      <c r="B113" s="203" t="s">
        <v>1634</v>
      </c>
      <c r="C113" s="204" t="s">
        <v>20</v>
      </c>
      <c r="D113" s="205" t="s">
        <v>21</v>
      </c>
      <c r="E113" s="205" t="s">
        <v>1079</v>
      </c>
      <c r="F113" s="205" t="s">
        <v>1079</v>
      </c>
      <c r="G113" s="205" t="s">
        <v>1079</v>
      </c>
      <c r="H113" s="205" t="s">
        <v>1079</v>
      </c>
      <c r="I113" s="205" t="s">
        <v>1079</v>
      </c>
      <c r="J113" s="205" t="s">
        <v>1079</v>
      </c>
      <c r="K113" s="205" t="s">
        <v>1079</v>
      </c>
      <c r="L113" s="205" t="s">
        <v>1079</v>
      </c>
      <c r="M113" s="205" t="s">
        <v>1079</v>
      </c>
      <c r="N113" s="205" t="s">
        <v>1079</v>
      </c>
      <c r="O113" s="205" t="s">
        <v>1079</v>
      </c>
      <c r="P113" s="205" t="s">
        <v>1079</v>
      </c>
      <c r="Q113" s="205" t="s">
        <v>1079</v>
      </c>
      <c r="R113" s="205" t="s">
        <v>1079</v>
      </c>
      <c r="S113" s="205" t="s">
        <v>1079</v>
      </c>
      <c r="T113" s="205" t="s">
        <v>1079</v>
      </c>
      <c r="U113" s="205" t="s">
        <v>1079</v>
      </c>
      <c r="V113" s="205" t="s">
        <v>1079</v>
      </c>
      <c r="W113" s="205" t="s">
        <v>1079</v>
      </c>
      <c r="X113" s="205" t="s">
        <v>1079</v>
      </c>
      <c r="Y113" s="205" t="s">
        <v>1079</v>
      </c>
      <c r="Z113" s="205" t="s">
        <v>1079</v>
      </c>
      <c r="AA113" s="205" t="s">
        <v>1079</v>
      </c>
      <c r="AB113" s="205" t="s">
        <v>1079</v>
      </c>
      <c r="AC113" s="205" t="s">
        <v>1079</v>
      </c>
      <c r="AD113" s="205" t="s">
        <v>1079</v>
      </c>
      <c r="AE113" s="205" t="s">
        <v>1079</v>
      </c>
      <c r="AF113" s="205" t="s">
        <v>1079</v>
      </c>
      <c r="AG113" s="205" t="s">
        <v>1079</v>
      </c>
      <c r="AH113" s="205" t="s">
        <v>1079</v>
      </c>
      <c r="AI113" s="205" t="s">
        <v>1079</v>
      </c>
      <c r="AJ113" s="206" t="s">
        <v>1079</v>
      </c>
    </row>
    <row r="114" spans="1:36" ht="5.25">
      <c r="A114" s="202" t="s">
        <v>1635</v>
      </c>
      <c r="B114" s="203" t="s">
        <v>185</v>
      </c>
      <c r="C114" s="204" t="s">
        <v>1079</v>
      </c>
      <c r="D114" s="205" t="s">
        <v>1079</v>
      </c>
      <c r="E114" s="205" t="s">
        <v>1079</v>
      </c>
      <c r="F114" s="205" t="s">
        <v>1079</v>
      </c>
      <c r="G114" s="205" t="s">
        <v>1079</v>
      </c>
      <c r="H114" s="205" t="s">
        <v>1079</v>
      </c>
      <c r="I114" s="205" t="s">
        <v>1079</v>
      </c>
      <c r="J114" s="205" t="s">
        <v>1079</v>
      </c>
      <c r="K114" s="205" t="s">
        <v>1079</v>
      </c>
      <c r="L114" s="205" t="s">
        <v>1079</v>
      </c>
      <c r="M114" s="205" t="s">
        <v>1079</v>
      </c>
      <c r="N114" s="205" t="s">
        <v>1079</v>
      </c>
      <c r="O114" s="205" t="s">
        <v>1079</v>
      </c>
      <c r="P114" s="205" t="s">
        <v>1079</v>
      </c>
      <c r="Q114" s="205" t="s">
        <v>1079</v>
      </c>
      <c r="R114" s="205" t="s">
        <v>1079</v>
      </c>
      <c r="S114" s="205" t="s">
        <v>1079</v>
      </c>
      <c r="T114" s="205" t="s">
        <v>1079</v>
      </c>
      <c r="U114" s="205" t="s">
        <v>1079</v>
      </c>
      <c r="V114" s="205" t="s">
        <v>1079</v>
      </c>
      <c r="W114" s="205" t="s">
        <v>1079</v>
      </c>
      <c r="X114" s="205" t="s">
        <v>1079</v>
      </c>
      <c r="Y114" s="205" t="s">
        <v>1079</v>
      </c>
      <c r="Z114" s="205" t="s">
        <v>1079</v>
      </c>
      <c r="AA114" s="205" t="s">
        <v>1079</v>
      </c>
      <c r="AB114" s="205" t="s">
        <v>1079</v>
      </c>
      <c r="AC114" s="205" t="s">
        <v>1079</v>
      </c>
      <c r="AD114" s="205" t="s">
        <v>1079</v>
      </c>
      <c r="AE114" s="205" t="s">
        <v>1079</v>
      </c>
      <c r="AF114" s="205" t="s">
        <v>1079</v>
      </c>
      <c r="AG114" s="205" t="s">
        <v>1079</v>
      </c>
      <c r="AH114" s="205" t="s">
        <v>1079</v>
      </c>
      <c r="AI114" s="205" t="s">
        <v>1079</v>
      </c>
      <c r="AJ114" s="206" t="s">
        <v>1079</v>
      </c>
    </row>
    <row r="115" spans="1:36" ht="5.25">
      <c r="A115" s="202" t="s">
        <v>1636</v>
      </c>
      <c r="B115" s="203" t="s">
        <v>186</v>
      </c>
      <c r="C115" s="204" t="s">
        <v>1079</v>
      </c>
      <c r="D115" s="205" t="s">
        <v>1079</v>
      </c>
      <c r="E115" s="205" t="s">
        <v>1079</v>
      </c>
      <c r="F115" s="205" t="s">
        <v>1079</v>
      </c>
      <c r="G115" s="205" t="s">
        <v>1079</v>
      </c>
      <c r="H115" s="205" t="s">
        <v>1079</v>
      </c>
      <c r="I115" s="205" t="s">
        <v>1079</v>
      </c>
      <c r="J115" s="205" t="s">
        <v>1079</v>
      </c>
      <c r="K115" s="205" t="s">
        <v>1079</v>
      </c>
      <c r="L115" s="205" t="s">
        <v>1079</v>
      </c>
      <c r="M115" s="205" t="s">
        <v>1079</v>
      </c>
      <c r="N115" s="205" t="s">
        <v>1079</v>
      </c>
      <c r="O115" s="205" t="s">
        <v>1079</v>
      </c>
      <c r="P115" s="205" t="s">
        <v>1079</v>
      </c>
      <c r="Q115" s="205" t="s">
        <v>1079</v>
      </c>
      <c r="R115" s="205" t="s">
        <v>1079</v>
      </c>
      <c r="S115" s="205" t="s">
        <v>1079</v>
      </c>
      <c r="T115" s="205" t="s">
        <v>1079</v>
      </c>
      <c r="U115" s="205" t="s">
        <v>1079</v>
      </c>
      <c r="V115" s="205" t="s">
        <v>1079</v>
      </c>
      <c r="W115" s="205" t="s">
        <v>1079</v>
      </c>
      <c r="X115" s="205" t="s">
        <v>1079</v>
      </c>
      <c r="Y115" s="205" t="s">
        <v>1079</v>
      </c>
      <c r="Z115" s="205" t="s">
        <v>1079</v>
      </c>
      <c r="AA115" s="205" t="s">
        <v>1079</v>
      </c>
      <c r="AB115" s="205" t="s">
        <v>1079</v>
      </c>
      <c r="AC115" s="205" t="s">
        <v>1079</v>
      </c>
      <c r="AD115" s="205" t="s">
        <v>1079</v>
      </c>
      <c r="AE115" s="205" t="s">
        <v>1079</v>
      </c>
      <c r="AF115" s="205" t="s">
        <v>1079</v>
      </c>
      <c r="AG115" s="205" t="s">
        <v>1079</v>
      </c>
      <c r="AH115" s="205" t="s">
        <v>1079</v>
      </c>
      <c r="AI115" s="205" t="s">
        <v>1079</v>
      </c>
      <c r="AJ115" s="206" t="s">
        <v>1079</v>
      </c>
    </row>
    <row r="116" spans="1:36" ht="5.25">
      <c r="A116" s="202" t="s">
        <v>1637</v>
      </c>
      <c r="B116" s="203" t="s">
        <v>358</v>
      </c>
      <c r="C116" s="204" t="s">
        <v>1079</v>
      </c>
      <c r="D116" s="205" t="s">
        <v>1079</v>
      </c>
      <c r="E116" s="205" t="s">
        <v>1079</v>
      </c>
      <c r="F116" s="205" t="s">
        <v>1079</v>
      </c>
      <c r="G116" s="205" t="s">
        <v>1079</v>
      </c>
      <c r="H116" s="205" t="s">
        <v>1079</v>
      </c>
      <c r="I116" s="205" t="s">
        <v>1079</v>
      </c>
      <c r="J116" s="205" t="s">
        <v>1079</v>
      </c>
      <c r="K116" s="205" t="s">
        <v>1079</v>
      </c>
      <c r="L116" s="205" t="s">
        <v>1079</v>
      </c>
      <c r="M116" s="205" t="s">
        <v>1079</v>
      </c>
      <c r="N116" s="205" t="s">
        <v>1079</v>
      </c>
      <c r="O116" s="205" t="s">
        <v>1079</v>
      </c>
      <c r="P116" s="205" t="s">
        <v>1079</v>
      </c>
      <c r="Q116" s="205" t="s">
        <v>1079</v>
      </c>
      <c r="R116" s="205" t="s">
        <v>1079</v>
      </c>
      <c r="S116" s="205" t="s">
        <v>1079</v>
      </c>
      <c r="T116" s="205" t="s">
        <v>1079</v>
      </c>
      <c r="U116" s="205" t="s">
        <v>1079</v>
      </c>
      <c r="V116" s="205" t="s">
        <v>1079</v>
      </c>
      <c r="W116" s="205" t="s">
        <v>1079</v>
      </c>
      <c r="X116" s="205" t="s">
        <v>1079</v>
      </c>
      <c r="Y116" s="205" t="s">
        <v>1079</v>
      </c>
      <c r="Z116" s="205" t="s">
        <v>1079</v>
      </c>
      <c r="AA116" s="205" t="s">
        <v>1079</v>
      </c>
      <c r="AB116" s="205" t="s">
        <v>1079</v>
      </c>
      <c r="AC116" s="205" t="s">
        <v>1079</v>
      </c>
      <c r="AD116" s="205" t="s">
        <v>1079</v>
      </c>
      <c r="AE116" s="205" t="s">
        <v>1079</v>
      </c>
      <c r="AF116" s="205" t="s">
        <v>1079</v>
      </c>
      <c r="AG116" s="205" t="s">
        <v>1079</v>
      </c>
      <c r="AH116" s="205" t="s">
        <v>1079</v>
      </c>
      <c r="AI116" s="205" t="s">
        <v>1079</v>
      </c>
      <c r="AJ116" s="206" t="s">
        <v>1079</v>
      </c>
    </row>
    <row r="117" spans="1:36" ht="5.25">
      <c r="A117" s="202" t="s">
        <v>1639</v>
      </c>
      <c r="B117" s="203" t="s">
        <v>1638</v>
      </c>
      <c r="C117" s="204" t="s">
        <v>297</v>
      </c>
      <c r="D117" s="205" t="s">
        <v>298</v>
      </c>
      <c r="E117" s="205" t="s">
        <v>1079</v>
      </c>
      <c r="F117" s="205" t="s">
        <v>1079</v>
      </c>
      <c r="G117" s="205" t="s">
        <v>1079</v>
      </c>
      <c r="H117" s="205" t="s">
        <v>1079</v>
      </c>
      <c r="I117" s="205" t="s">
        <v>1079</v>
      </c>
      <c r="J117" s="205" t="s">
        <v>1079</v>
      </c>
      <c r="K117" s="205" t="s">
        <v>1079</v>
      </c>
      <c r="L117" s="205" t="s">
        <v>1079</v>
      </c>
      <c r="M117" s="205" t="s">
        <v>1079</v>
      </c>
      <c r="N117" s="205" t="s">
        <v>1079</v>
      </c>
      <c r="O117" s="205" t="s">
        <v>1079</v>
      </c>
      <c r="P117" s="205" t="s">
        <v>1079</v>
      </c>
      <c r="Q117" s="205" t="s">
        <v>1079</v>
      </c>
      <c r="R117" s="205" t="s">
        <v>1079</v>
      </c>
      <c r="S117" s="205" t="s">
        <v>1079</v>
      </c>
      <c r="T117" s="205" t="s">
        <v>1079</v>
      </c>
      <c r="U117" s="205" t="s">
        <v>1079</v>
      </c>
      <c r="V117" s="205" t="s">
        <v>1079</v>
      </c>
      <c r="W117" s="205" t="s">
        <v>1079</v>
      </c>
      <c r="X117" s="205" t="s">
        <v>1079</v>
      </c>
      <c r="Y117" s="205" t="s">
        <v>1079</v>
      </c>
      <c r="Z117" s="205" t="s">
        <v>1079</v>
      </c>
      <c r="AA117" s="205" t="s">
        <v>1079</v>
      </c>
      <c r="AB117" s="205" t="s">
        <v>1079</v>
      </c>
      <c r="AC117" s="205" t="s">
        <v>1079</v>
      </c>
      <c r="AD117" s="205" t="s">
        <v>1079</v>
      </c>
      <c r="AE117" s="205" t="s">
        <v>1079</v>
      </c>
      <c r="AF117" s="205" t="s">
        <v>1079</v>
      </c>
      <c r="AG117" s="205" t="s">
        <v>1079</v>
      </c>
      <c r="AH117" s="205" t="s">
        <v>1079</v>
      </c>
      <c r="AI117" s="205" t="s">
        <v>1079</v>
      </c>
      <c r="AJ117" s="206" t="s">
        <v>1079</v>
      </c>
    </row>
    <row r="118" spans="1:36" ht="5.25">
      <c r="A118" s="202" t="s">
        <v>1</v>
      </c>
      <c r="B118" s="203" t="s">
        <v>0</v>
      </c>
      <c r="C118" s="204" t="s">
        <v>299</v>
      </c>
      <c r="D118" s="205" t="s">
        <v>300</v>
      </c>
      <c r="E118" s="205" t="s">
        <v>1079</v>
      </c>
      <c r="F118" s="205" t="s">
        <v>1079</v>
      </c>
      <c r="G118" s="205" t="s">
        <v>1079</v>
      </c>
      <c r="H118" s="205" t="s">
        <v>1079</v>
      </c>
      <c r="I118" s="205" t="s">
        <v>1079</v>
      </c>
      <c r="J118" s="205" t="s">
        <v>1079</v>
      </c>
      <c r="K118" s="205" t="s">
        <v>1079</v>
      </c>
      <c r="L118" s="205" t="s">
        <v>1079</v>
      </c>
      <c r="M118" s="205" t="s">
        <v>1079</v>
      </c>
      <c r="N118" s="205" t="s">
        <v>1079</v>
      </c>
      <c r="O118" s="205" t="s">
        <v>1079</v>
      </c>
      <c r="P118" s="205" t="s">
        <v>1079</v>
      </c>
      <c r="Q118" s="205" t="s">
        <v>1079</v>
      </c>
      <c r="R118" s="205" t="s">
        <v>1079</v>
      </c>
      <c r="S118" s="205" t="s">
        <v>1079</v>
      </c>
      <c r="T118" s="205" t="s">
        <v>1079</v>
      </c>
      <c r="U118" s="205" t="s">
        <v>1079</v>
      </c>
      <c r="V118" s="205" t="s">
        <v>1079</v>
      </c>
      <c r="W118" s="205" t="s">
        <v>1079</v>
      </c>
      <c r="X118" s="205" t="s">
        <v>1079</v>
      </c>
      <c r="Y118" s="205" t="s">
        <v>1079</v>
      </c>
      <c r="Z118" s="205" t="s">
        <v>1079</v>
      </c>
      <c r="AA118" s="205" t="s">
        <v>1079</v>
      </c>
      <c r="AB118" s="205" t="s">
        <v>1079</v>
      </c>
      <c r="AC118" s="205" t="s">
        <v>1079</v>
      </c>
      <c r="AD118" s="205" t="s">
        <v>1079</v>
      </c>
      <c r="AE118" s="205" t="s">
        <v>1079</v>
      </c>
      <c r="AF118" s="205" t="s">
        <v>1079</v>
      </c>
      <c r="AG118" s="205" t="s">
        <v>1079</v>
      </c>
      <c r="AH118" s="205" t="s">
        <v>1079</v>
      </c>
      <c r="AI118" s="205" t="s">
        <v>1079</v>
      </c>
      <c r="AJ118" s="206" t="s">
        <v>1079</v>
      </c>
    </row>
    <row r="119" spans="1:36" ht="5.25">
      <c r="A119" s="202" t="s">
        <v>2</v>
      </c>
      <c r="B119" s="203" t="s">
        <v>187</v>
      </c>
      <c r="C119" s="204" t="s">
        <v>1079</v>
      </c>
      <c r="D119" s="205" t="s">
        <v>1079</v>
      </c>
      <c r="E119" s="205" t="s">
        <v>1079</v>
      </c>
      <c r="F119" s="205" t="s">
        <v>1079</v>
      </c>
      <c r="G119" s="205" t="s">
        <v>1079</v>
      </c>
      <c r="H119" s="205" t="s">
        <v>1079</v>
      </c>
      <c r="I119" s="205" t="s">
        <v>1079</v>
      </c>
      <c r="J119" s="205" t="s">
        <v>1079</v>
      </c>
      <c r="K119" s="205" t="s">
        <v>1079</v>
      </c>
      <c r="L119" s="205" t="s">
        <v>1079</v>
      </c>
      <c r="M119" s="205" t="s">
        <v>1079</v>
      </c>
      <c r="N119" s="205" t="s">
        <v>1079</v>
      </c>
      <c r="O119" s="205" t="s">
        <v>1079</v>
      </c>
      <c r="P119" s="205" t="s">
        <v>1079</v>
      </c>
      <c r="Q119" s="205" t="s">
        <v>1079</v>
      </c>
      <c r="R119" s="205" t="s">
        <v>1079</v>
      </c>
      <c r="S119" s="205" t="s">
        <v>1079</v>
      </c>
      <c r="T119" s="205" t="s">
        <v>1079</v>
      </c>
      <c r="U119" s="205" t="s">
        <v>1079</v>
      </c>
      <c r="V119" s="205" t="s">
        <v>1079</v>
      </c>
      <c r="W119" s="205" t="s">
        <v>1079</v>
      </c>
      <c r="X119" s="205" t="s">
        <v>1079</v>
      </c>
      <c r="Y119" s="205" t="s">
        <v>1079</v>
      </c>
      <c r="Z119" s="205" t="s">
        <v>1079</v>
      </c>
      <c r="AA119" s="205" t="s">
        <v>1079</v>
      </c>
      <c r="AB119" s="205" t="s">
        <v>1079</v>
      </c>
      <c r="AC119" s="205" t="s">
        <v>1079</v>
      </c>
      <c r="AD119" s="205" t="s">
        <v>1079</v>
      </c>
      <c r="AE119" s="205" t="s">
        <v>1079</v>
      </c>
      <c r="AF119" s="205" t="s">
        <v>1079</v>
      </c>
      <c r="AG119" s="205" t="s">
        <v>1079</v>
      </c>
      <c r="AH119" s="205" t="s">
        <v>1079</v>
      </c>
      <c r="AI119" s="205" t="s">
        <v>1079</v>
      </c>
      <c r="AJ119" s="206" t="s">
        <v>1079</v>
      </c>
    </row>
    <row r="120" spans="1:36" ht="5.25">
      <c r="A120" s="202" t="s">
        <v>3</v>
      </c>
      <c r="B120" s="203"/>
      <c r="C120" s="204" t="s">
        <v>1079</v>
      </c>
      <c r="D120" s="205" t="s">
        <v>1079</v>
      </c>
      <c r="E120" s="205" t="s">
        <v>1079</v>
      </c>
      <c r="F120" s="205" t="s">
        <v>1079</v>
      </c>
      <c r="G120" s="205" t="s">
        <v>1079</v>
      </c>
      <c r="H120" s="205" t="s">
        <v>1079</v>
      </c>
      <c r="I120" s="205" t="s">
        <v>1079</v>
      </c>
      <c r="J120" s="205" t="s">
        <v>1079</v>
      </c>
      <c r="K120" s="205" t="s">
        <v>1079</v>
      </c>
      <c r="L120" s="205" t="s">
        <v>1079</v>
      </c>
      <c r="M120" s="205" t="s">
        <v>1079</v>
      </c>
      <c r="N120" s="205" t="s">
        <v>1079</v>
      </c>
      <c r="O120" s="205" t="s">
        <v>1079</v>
      </c>
      <c r="P120" s="205" t="s">
        <v>1079</v>
      </c>
      <c r="Q120" s="205" t="s">
        <v>1079</v>
      </c>
      <c r="R120" s="205" t="s">
        <v>1079</v>
      </c>
      <c r="S120" s="205" t="s">
        <v>1079</v>
      </c>
      <c r="T120" s="205" t="s">
        <v>1079</v>
      </c>
      <c r="U120" s="205" t="s">
        <v>1079</v>
      </c>
      <c r="V120" s="205" t="s">
        <v>1079</v>
      </c>
      <c r="W120" s="205" t="s">
        <v>1079</v>
      </c>
      <c r="X120" s="205" t="s">
        <v>1079</v>
      </c>
      <c r="Y120" s="205" t="s">
        <v>1079</v>
      </c>
      <c r="Z120" s="205" t="s">
        <v>1079</v>
      </c>
      <c r="AA120" s="205" t="s">
        <v>1079</v>
      </c>
      <c r="AB120" s="205" t="s">
        <v>1079</v>
      </c>
      <c r="AC120" s="205" t="s">
        <v>1079</v>
      </c>
      <c r="AD120" s="205" t="s">
        <v>1079</v>
      </c>
      <c r="AE120" s="205" t="s">
        <v>1079</v>
      </c>
      <c r="AF120" s="205" t="s">
        <v>1079</v>
      </c>
      <c r="AG120" s="205" t="s">
        <v>1079</v>
      </c>
      <c r="AH120" s="205" t="s">
        <v>1079</v>
      </c>
      <c r="AI120" s="205" t="s">
        <v>1079</v>
      </c>
      <c r="AJ120" s="206" t="s">
        <v>1079</v>
      </c>
    </row>
    <row r="121" spans="1:36" ht="5.25">
      <c r="A121" s="202" t="s">
        <v>4</v>
      </c>
      <c r="B121" s="203"/>
      <c r="C121" s="204" t="s">
        <v>1079</v>
      </c>
      <c r="D121" s="205" t="s">
        <v>1079</v>
      </c>
      <c r="E121" s="205" t="s">
        <v>1079</v>
      </c>
      <c r="F121" s="205" t="s">
        <v>1079</v>
      </c>
      <c r="G121" s="205" t="s">
        <v>1079</v>
      </c>
      <c r="H121" s="205" t="s">
        <v>1079</v>
      </c>
      <c r="I121" s="205" t="s">
        <v>1079</v>
      </c>
      <c r="J121" s="205" t="s">
        <v>1079</v>
      </c>
      <c r="K121" s="205" t="s">
        <v>1079</v>
      </c>
      <c r="L121" s="205" t="s">
        <v>1079</v>
      </c>
      <c r="M121" s="205" t="s">
        <v>1079</v>
      </c>
      <c r="N121" s="205" t="s">
        <v>1079</v>
      </c>
      <c r="O121" s="205" t="s">
        <v>1079</v>
      </c>
      <c r="P121" s="205" t="s">
        <v>1079</v>
      </c>
      <c r="Q121" s="205" t="s">
        <v>1079</v>
      </c>
      <c r="R121" s="205" t="s">
        <v>1079</v>
      </c>
      <c r="S121" s="205" t="s">
        <v>1079</v>
      </c>
      <c r="T121" s="205" t="s">
        <v>1079</v>
      </c>
      <c r="U121" s="205" t="s">
        <v>1079</v>
      </c>
      <c r="V121" s="205" t="s">
        <v>1079</v>
      </c>
      <c r="W121" s="205" t="s">
        <v>1079</v>
      </c>
      <c r="X121" s="205" t="s">
        <v>1079</v>
      </c>
      <c r="Y121" s="205" t="s">
        <v>1079</v>
      </c>
      <c r="Z121" s="205" t="s">
        <v>1079</v>
      </c>
      <c r="AA121" s="205" t="s">
        <v>1079</v>
      </c>
      <c r="AB121" s="205" t="s">
        <v>1079</v>
      </c>
      <c r="AC121" s="205" t="s">
        <v>1079</v>
      </c>
      <c r="AD121" s="205" t="s">
        <v>1079</v>
      </c>
      <c r="AE121" s="205" t="s">
        <v>1079</v>
      </c>
      <c r="AF121" s="205" t="s">
        <v>1079</v>
      </c>
      <c r="AG121" s="205" t="s">
        <v>1079</v>
      </c>
      <c r="AH121" s="205" t="s">
        <v>1079</v>
      </c>
      <c r="AI121" s="205" t="s">
        <v>1079</v>
      </c>
      <c r="AJ121" s="206" t="s">
        <v>1079</v>
      </c>
    </row>
    <row r="122" spans="1:36" ht="5.25">
      <c r="A122" s="202" t="s">
        <v>5</v>
      </c>
      <c r="B122" s="203"/>
      <c r="C122" s="204" t="s">
        <v>1079</v>
      </c>
      <c r="D122" s="205" t="s">
        <v>1079</v>
      </c>
      <c r="E122" s="205" t="s">
        <v>1079</v>
      </c>
      <c r="F122" s="205" t="s">
        <v>1079</v>
      </c>
      <c r="G122" s="205" t="s">
        <v>1079</v>
      </c>
      <c r="H122" s="205" t="s">
        <v>1079</v>
      </c>
      <c r="I122" s="205" t="s">
        <v>1079</v>
      </c>
      <c r="J122" s="205" t="s">
        <v>1079</v>
      </c>
      <c r="K122" s="205" t="s">
        <v>1079</v>
      </c>
      <c r="L122" s="205" t="s">
        <v>1079</v>
      </c>
      <c r="M122" s="205" t="s">
        <v>1079</v>
      </c>
      <c r="N122" s="205" t="s">
        <v>1079</v>
      </c>
      <c r="O122" s="205" t="s">
        <v>1079</v>
      </c>
      <c r="P122" s="205" t="s">
        <v>1079</v>
      </c>
      <c r="Q122" s="205" t="s">
        <v>1079</v>
      </c>
      <c r="R122" s="205" t="s">
        <v>1079</v>
      </c>
      <c r="S122" s="205" t="s">
        <v>1079</v>
      </c>
      <c r="T122" s="205" t="s">
        <v>1079</v>
      </c>
      <c r="U122" s="205" t="s">
        <v>1079</v>
      </c>
      <c r="V122" s="205" t="s">
        <v>1079</v>
      </c>
      <c r="W122" s="205" t="s">
        <v>1079</v>
      </c>
      <c r="X122" s="205" t="s">
        <v>1079</v>
      </c>
      <c r="Y122" s="205" t="s">
        <v>1079</v>
      </c>
      <c r="Z122" s="205" t="s">
        <v>1079</v>
      </c>
      <c r="AA122" s="205" t="s">
        <v>1079</v>
      </c>
      <c r="AB122" s="205" t="s">
        <v>1079</v>
      </c>
      <c r="AC122" s="205" t="s">
        <v>1079</v>
      </c>
      <c r="AD122" s="205" t="s">
        <v>1079</v>
      </c>
      <c r="AE122" s="205" t="s">
        <v>1079</v>
      </c>
      <c r="AF122" s="205" t="s">
        <v>1079</v>
      </c>
      <c r="AG122" s="205" t="s">
        <v>1079</v>
      </c>
      <c r="AH122" s="205" t="s">
        <v>1079</v>
      </c>
      <c r="AI122" s="205" t="s">
        <v>1079</v>
      </c>
      <c r="AJ122" s="206" t="s">
        <v>1079</v>
      </c>
    </row>
    <row r="123" spans="1:36" ht="5.25">
      <c r="A123" s="202" t="s">
        <v>6</v>
      </c>
      <c r="B123" s="203"/>
      <c r="C123" s="204" t="s">
        <v>1079</v>
      </c>
      <c r="D123" s="205" t="s">
        <v>1079</v>
      </c>
      <c r="E123" s="205" t="s">
        <v>1079</v>
      </c>
      <c r="F123" s="205" t="s">
        <v>1079</v>
      </c>
      <c r="G123" s="205" t="s">
        <v>1079</v>
      </c>
      <c r="H123" s="205" t="s">
        <v>1079</v>
      </c>
      <c r="I123" s="205" t="s">
        <v>1079</v>
      </c>
      <c r="J123" s="205" t="s">
        <v>1079</v>
      </c>
      <c r="K123" s="205" t="s">
        <v>1079</v>
      </c>
      <c r="L123" s="205" t="s">
        <v>1079</v>
      </c>
      <c r="M123" s="205" t="s">
        <v>1079</v>
      </c>
      <c r="N123" s="205" t="s">
        <v>1079</v>
      </c>
      <c r="O123" s="205" t="s">
        <v>1079</v>
      </c>
      <c r="P123" s="205" t="s">
        <v>1079</v>
      </c>
      <c r="Q123" s="205" t="s">
        <v>1079</v>
      </c>
      <c r="R123" s="205" t="s">
        <v>1079</v>
      </c>
      <c r="S123" s="205" t="s">
        <v>1079</v>
      </c>
      <c r="T123" s="205" t="s">
        <v>1079</v>
      </c>
      <c r="U123" s="205" t="s">
        <v>1079</v>
      </c>
      <c r="V123" s="205" t="s">
        <v>1079</v>
      </c>
      <c r="W123" s="205" t="s">
        <v>1079</v>
      </c>
      <c r="X123" s="205" t="s">
        <v>1079</v>
      </c>
      <c r="Y123" s="205" t="s">
        <v>1079</v>
      </c>
      <c r="Z123" s="205" t="s">
        <v>1079</v>
      </c>
      <c r="AA123" s="205" t="s">
        <v>1079</v>
      </c>
      <c r="AB123" s="205" t="s">
        <v>1079</v>
      </c>
      <c r="AC123" s="205" t="s">
        <v>1079</v>
      </c>
      <c r="AD123" s="205" t="s">
        <v>1079</v>
      </c>
      <c r="AE123" s="205" t="s">
        <v>1079</v>
      </c>
      <c r="AF123" s="205" t="s">
        <v>1079</v>
      </c>
      <c r="AG123" s="205" t="s">
        <v>1079</v>
      </c>
      <c r="AH123" s="205" t="s">
        <v>1079</v>
      </c>
      <c r="AI123" s="205" t="s">
        <v>1079</v>
      </c>
      <c r="AJ123" s="206" t="s">
        <v>1079</v>
      </c>
    </row>
    <row r="124" spans="1:36" ht="5.25">
      <c r="A124" s="202" t="s">
        <v>7</v>
      </c>
      <c r="B124" s="203"/>
      <c r="C124" s="204" t="s">
        <v>1079</v>
      </c>
      <c r="D124" s="205" t="s">
        <v>1079</v>
      </c>
      <c r="E124" s="205" t="s">
        <v>1079</v>
      </c>
      <c r="F124" s="205" t="s">
        <v>1079</v>
      </c>
      <c r="G124" s="205" t="s">
        <v>1079</v>
      </c>
      <c r="H124" s="205" t="s">
        <v>1079</v>
      </c>
      <c r="I124" s="205" t="s">
        <v>1079</v>
      </c>
      <c r="J124" s="205" t="s">
        <v>1079</v>
      </c>
      <c r="K124" s="205" t="s">
        <v>1079</v>
      </c>
      <c r="L124" s="205" t="s">
        <v>1079</v>
      </c>
      <c r="M124" s="205" t="s">
        <v>1079</v>
      </c>
      <c r="N124" s="205" t="s">
        <v>1079</v>
      </c>
      <c r="O124" s="205" t="s">
        <v>1079</v>
      </c>
      <c r="P124" s="205" t="s">
        <v>1079</v>
      </c>
      <c r="Q124" s="205" t="s">
        <v>1079</v>
      </c>
      <c r="R124" s="205" t="s">
        <v>1079</v>
      </c>
      <c r="S124" s="205" t="s">
        <v>1079</v>
      </c>
      <c r="T124" s="205" t="s">
        <v>1079</v>
      </c>
      <c r="U124" s="205" t="s">
        <v>1079</v>
      </c>
      <c r="V124" s="205" t="s">
        <v>1079</v>
      </c>
      <c r="W124" s="205" t="s">
        <v>1079</v>
      </c>
      <c r="X124" s="205" t="s">
        <v>1079</v>
      </c>
      <c r="Y124" s="205" t="s">
        <v>1079</v>
      </c>
      <c r="Z124" s="205" t="s">
        <v>1079</v>
      </c>
      <c r="AA124" s="205" t="s">
        <v>1079</v>
      </c>
      <c r="AB124" s="205" t="s">
        <v>1079</v>
      </c>
      <c r="AC124" s="205" t="s">
        <v>1079</v>
      </c>
      <c r="AD124" s="205" t="s">
        <v>1079</v>
      </c>
      <c r="AE124" s="205" t="s">
        <v>1079</v>
      </c>
      <c r="AF124" s="205" t="s">
        <v>1079</v>
      </c>
      <c r="AG124" s="205" t="s">
        <v>1079</v>
      </c>
      <c r="AH124" s="205" t="s">
        <v>1079</v>
      </c>
      <c r="AI124" s="205" t="s">
        <v>1079</v>
      </c>
      <c r="AJ124" s="206" t="s">
        <v>1079</v>
      </c>
    </row>
    <row r="125" spans="1:36" ht="5.25">
      <c r="A125" s="202" t="s">
        <v>8</v>
      </c>
      <c r="B125" s="203"/>
      <c r="C125" s="204" t="s">
        <v>1079</v>
      </c>
      <c r="D125" s="205" t="s">
        <v>1079</v>
      </c>
      <c r="E125" s="205" t="s">
        <v>1079</v>
      </c>
      <c r="F125" s="205" t="s">
        <v>1079</v>
      </c>
      <c r="G125" s="205" t="s">
        <v>1079</v>
      </c>
      <c r="H125" s="205" t="s">
        <v>1079</v>
      </c>
      <c r="I125" s="205" t="s">
        <v>1079</v>
      </c>
      <c r="J125" s="205" t="s">
        <v>1079</v>
      </c>
      <c r="K125" s="205" t="s">
        <v>1079</v>
      </c>
      <c r="L125" s="205" t="s">
        <v>1079</v>
      </c>
      <c r="M125" s="205" t="s">
        <v>1079</v>
      </c>
      <c r="N125" s="205" t="s">
        <v>1079</v>
      </c>
      <c r="O125" s="205" t="s">
        <v>1079</v>
      </c>
      <c r="P125" s="205" t="s">
        <v>1079</v>
      </c>
      <c r="Q125" s="205" t="s">
        <v>1079</v>
      </c>
      <c r="R125" s="205" t="s">
        <v>1079</v>
      </c>
      <c r="S125" s="205" t="s">
        <v>1079</v>
      </c>
      <c r="T125" s="205" t="s">
        <v>1079</v>
      </c>
      <c r="U125" s="205" t="s">
        <v>1079</v>
      </c>
      <c r="V125" s="205" t="s">
        <v>1079</v>
      </c>
      <c r="W125" s="205" t="s">
        <v>1079</v>
      </c>
      <c r="X125" s="205" t="s">
        <v>1079</v>
      </c>
      <c r="Y125" s="205" t="s">
        <v>1079</v>
      </c>
      <c r="Z125" s="205" t="s">
        <v>1079</v>
      </c>
      <c r="AA125" s="205" t="s">
        <v>1079</v>
      </c>
      <c r="AB125" s="205" t="s">
        <v>1079</v>
      </c>
      <c r="AC125" s="205" t="s">
        <v>1079</v>
      </c>
      <c r="AD125" s="205" t="s">
        <v>1079</v>
      </c>
      <c r="AE125" s="205" t="s">
        <v>1079</v>
      </c>
      <c r="AF125" s="205" t="s">
        <v>1079</v>
      </c>
      <c r="AG125" s="205" t="s">
        <v>1079</v>
      </c>
      <c r="AH125" s="205" t="s">
        <v>1079</v>
      </c>
      <c r="AI125" s="205" t="s">
        <v>1079</v>
      </c>
      <c r="AJ125" s="206" t="s">
        <v>1079</v>
      </c>
    </row>
    <row r="126" spans="1:36" ht="5.25">
      <c r="A126" s="202" t="s">
        <v>9</v>
      </c>
      <c r="B126" s="203"/>
      <c r="C126" s="204" t="s">
        <v>1079</v>
      </c>
      <c r="D126" s="205" t="s">
        <v>1079</v>
      </c>
      <c r="E126" s="205" t="s">
        <v>1079</v>
      </c>
      <c r="F126" s="205" t="s">
        <v>1079</v>
      </c>
      <c r="G126" s="205" t="s">
        <v>1079</v>
      </c>
      <c r="H126" s="205" t="s">
        <v>1079</v>
      </c>
      <c r="I126" s="205" t="s">
        <v>1079</v>
      </c>
      <c r="J126" s="205" t="s">
        <v>1079</v>
      </c>
      <c r="K126" s="205" t="s">
        <v>1079</v>
      </c>
      <c r="L126" s="205" t="s">
        <v>1079</v>
      </c>
      <c r="M126" s="205" t="s">
        <v>1079</v>
      </c>
      <c r="N126" s="205" t="s">
        <v>1079</v>
      </c>
      <c r="O126" s="205" t="s">
        <v>1079</v>
      </c>
      <c r="P126" s="205" t="s">
        <v>1079</v>
      </c>
      <c r="Q126" s="205" t="s">
        <v>1079</v>
      </c>
      <c r="R126" s="205" t="s">
        <v>1079</v>
      </c>
      <c r="S126" s="205" t="s">
        <v>1079</v>
      </c>
      <c r="T126" s="205" t="s">
        <v>1079</v>
      </c>
      <c r="U126" s="205" t="s">
        <v>1079</v>
      </c>
      <c r="V126" s="205" t="s">
        <v>1079</v>
      </c>
      <c r="W126" s="205" t="s">
        <v>1079</v>
      </c>
      <c r="X126" s="205" t="s">
        <v>1079</v>
      </c>
      <c r="Y126" s="205" t="s">
        <v>1079</v>
      </c>
      <c r="Z126" s="205" t="s">
        <v>1079</v>
      </c>
      <c r="AA126" s="205" t="s">
        <v>1079</v>
      </c>
      <c r="AB126" s="205" t="s">
        <v>1079</v>
      </c>
      <c r="AC126" s="205" t="s">
        <v>1079</v>
      </c>
      <c r="AD126" s="205" t="s">
        <v>1079</v>
      </c>
      <c r="AE126" s="205" t="s">
        <v>1079</v>
      </c>
      <c r="AF126" s="205" t="s">
        <v>1079</v>
      </c>
      <c r="AG126" s="205" t="s">
        <v>1079</v>
      </c>
      <c r="AH126" s="205" t="s">
        <v>1079</v>
      </c>
      <c r="AI126" s="205" t="s">
        <v>1079</v>
      </c>
      <c r="AJ126" s="206" t="s">
        <v>1079</v>
      </c>
    </row>
    <row r="127" spans="1:36" ht="5.25">
      <c r="A127" s="202" t="s">
        <v>10</v>
      </c>
      <c r="B127" s="203"/>
      <c r="C127" s="204" t="s">
        <v>1079</v>
      </c>
      <c r="D127" s="205" t="s">
        <v>1079</v>
      </c>
      <c r="E127" s="205" t="s">
        <v>1079</v>
      </c>
      <c r="F127" s="205" t="s">
        <v>1079</v>
      </c>
      <c r="G127" s="205" t="s">
        <v>1079</v>
      </c>
      <c r="H127" s="205" t="s">
        <v>1079</v>
      </c>
      <c r="I127" s="205" t="s">
        <v>1079</v>
      </c>
      <c r="J127" s="205" t="s">
        <v>1079</v>
      </c>
      <c r="K127" s="205" t="s">
        <v>1079</v>
      </c>
      <c r="L127" s="205" t="s">
        <v>1079</v>
      </c>
      <c r="M127" s="205" t="s">
        <v>1079</v>
      </c>
      <c r="N127" s="205" t="s">
        <v>1079</v>
      </c>
      <c r="O127" s="205" t="s">
        <v>1079</v>
      </c>
      <c r="P127" s="205" t="s">
        <v>1079</v>
      </c>
      <c r="Q127" s="205" t="s">
        <v>1079</v>
      </c>
      <c r="R127" s="205" t="s">
        <v>1079</v>
      </c>
      <c r="S127" s="205" t="s">
        <v>1079</v>
      </c>
      <c r="T127" s="205" t="s">
        <v>1079</v>
      </c>
      <c r="U127" s="205" t="s">
        <v>1079</v>
      </c>
      <c r="V127" s="205" t="s">
        <v>1079</v>
      </c>
      <c r="W127" s="205" t="s">
        <v>1079</v>
      </c>
      <c r="X127" s="205" t="s">
        <v>1079</v>
      </c>
      <c r="Y127" s="205" t="s">
        <v>1079</v>
      </c>
      <c r="Z127" s="205" t="s">
        <v>1079</v>
      </c>
      <c r="AA127" s="205" t="s">
        <v>1079</v>
      </c>
      <c r="AB127" s="205" t="s">
        <v>1079</v>
      </c>
      <c r="AC127" s="205" t="s">
        <v>1079</v>
      </c>
      <c r="AD127" s="205" t="s">
        <v>1079</v>
      </c>
      <c r="AE127" s="205" t="s">
        <v>1079</v>
      </c>
      <c r="AF127" s="205" t="s">
        <v>1079</v>
      </c>
      <c r="AG127" s="205" t="s">
        <v>1079</v>
      </c>
      <c r="AH127" s="205" t="s">
        <v>1079</v>
      </c>
      <c r="AI127" s="205" t="s">
        <v>1079</v>
      </c>
      <c r="AJ127" s="206" t="s">
        <v>1079</v>
      </c>
    </row>
    <row r="128" spans="1:36" ht="6" thickBot="1">
      <c r="A128" s="202" t="s">
        <v>359</v>
      </c>
      <c r="B128" s="211"/>
      <c r="C128" s="212" t="s">
        <v>1079</v>
      </c>
      <c r="D128" s="213" t="s">
        <v>1079</v>
      </c>
      <c r="E128" s="213" t="s">
        <v>1079</v>
      </c>
      <c r="F128" s="213" t="s">
        <v>1079</v>
      </c>
      <c r="G128" s="213" t="s">
        <v>1079</v>
      </c>
      <c r="H128" s="213" t="s">
        <v>1079</v>
      </c>
      <c r="I128" s="213" t="s">
        <v>1079</v>
      </c>
      <c r="J128" s="213" t="s">
        <v>1079</v>
      </c>
      <c r="K128" s="213" t="s">
        <v>1079</v>
      </c>
      <c r="L128" s="213" t="s">
        <v>1079</v>
      </c>
      <c r="M128" s="213" t="s">
        <v>1079</v>
      </c>
      <c r="N128" s="213" t="s">
        <v>1079</v>
      </c>
      <c r="O128" s="213" t="s">
        <v>1079</v>
      </c>
      <c r="P128" s="213" t="s">
        <v>1079</v>
      </c>
      <c r="Q128" s="213" t="s">
        <v>1079</v>
      </c>
      <c r="R128" s="213" t="s">
        <v>1079</v>
      </c>
      <c r="S128" s="213" t="s">
        <v>1079</v>
      </c>
      <c r="T128" s="213" t="s">
        <v>1079</v>
      </c>
      <c r="U128" s="213" t="s">
        <v>1079</v>
      </c>
      <c r="V128" s="213" t="s">
        <v>1079</v>
      </c>
      <c r="W128" s="213" t="s">
        <v>1079</v>
      </c>
      <c r="X128" s="213" t="s">
        <v>1079</v>
      </c>
      <c r="Y128" s="213" t="s">
        <v>1079</v>
      </c>
      <c r="Z128" s="213" t="s">
        <v>1079</v>
      </c>
      <c r="AA128" s="213" t="s">
        <v>1079</v>
      </c>
      <c r="AB128" s="213" t="s">
        <v>1079</v>
      </c>
      <c r="AC128" s="213" t="s">
        <v>1079</v>
      </c>
      <c r="AD128" s="213" t="s">
        <v>1079</v>
      </c>
      <c r="AE128" s="213" t="s">
        <v>1079</v>
      </c>
      <c r="AF128" s="213" t="s">
        <v>1079</v>
      </c>
      <c r="AG128" s="213" t="s">
        <v>1079</v>
      </c>
      <c r="AH128" s="213" t="s">
        <v>1079</v>
      </c>
      <c r="AI128" s="213" t="s">
        <v>1079</v>
      </c>
      <c r="AJ128" s="214" t="s">
        <v>1079</v>
      </c>
    </row>
    <row r="136" ht="6" thickBot="1"/>
    <row r="137" spans="3:7" ht="6" thickBot="1">
      <c r="C137" s="215" t="s">
        <v>521</v>
      </c>
      <c r="G137" s="216" t="s">
        <v>125</v>
      </c>
    </row>
    <row r="138" spans="2:7" ht="6" thickBot="1">
      <c r="B138" s="217" t="s">
        <v>125</v>
      </c>
      <c r="C138" s="218" t="str">
        <f>F8</f>
        <v>Легковые ТС отечественного производства   </v>
      </c>
      <c r="G138" s="219">
        <v>28</v>
      </c>
    </row>
    <row r="139" spans="1:7" ht="6" thickBot="1">
      <c r="A139" s="184" t="s">
        <v>125</v>
      </c>
      <c r="B139" s="220" t="s">
        <v>523</v>
      </c>
      <c r="C139" s="221" t="str">
        <f>DGET(B211:BM776,2,C137:C138)</f>
        <v>о</v>
      </c>
      <c r="G139" s="222">
        <f>DGET(A139:C200,3,G137:G138)</f>
        <v>1</v>
      </c>
    </row>
    <row r="140" spans="1:3" ht="6" thickBot="1">
      <c r="A140" s="184">
        <v>1</v>
      </c>
      <c r="B140" s="223" t="s">
        <v>351</v>
      </c>
      <c r="C140" s="221">
        <f>DGET(B211:BM776,4,C137:C138)</f>
        <v>1</v>
      </c>
    </row>
    <row r="141" spans="1:7" ht="6" thickBot="1">
      <c r="A141" s="184">
        <v>2</v>
      </c>
      <c r="B141" s="223" t="s">
        <v>41</v>
      </c>
      <c r="C141" s="221">
        <f>DGET(B211:BM776,5,C137:C138)</f>
        <v>1</v>
      </c>
      <c r="G141" s="224" t="str">
        <f>DGET(A139:C200,2,G137:G138)</f>
        <v>Нижний Новгород</v>
      </c>
    </row>
    <row r="142" spans="1:3" ht="5.25">
      <c r="A142" s="184">
        <v>3</v>
      </c>
      <c r="B142" s="223" t="s">
        <v>42</v>
      </c>
      <c r="C142" s="221">
        <f>DGET(B211:BM776,6,C137:C138)</f>
        <v>1</v>
      </c>
    </row>
    <row r="143" spans="1:3" ht="5.25">
      <c r="A143" s="184">
        <v>4</v>
      </c>
      <c r="B143" s="223" t="s">
        <v>43</v>
      </c>
      <c r="C143" s="221">
        <f>DGET(B211:BM776,7,C137:C138)</f>
        <v>1</v>
      </c>
    </row>
    <row r="144" spans="1:3" ht="5.25">
      <c r="A144" s="184">
        <v>5</v>
      </c>
      <c r="B144" s="223" t="s">
        <v>44</v>
      </c>
      <c r="C144" s="221">
        <f>DGET(B211:BM776,8,C137:C138)</f>
        <v>1</v>
      </c>
    </row>
    <row r="145" spans="1:3" ht="5.25">
      <c r="A145" s="184">
        <v>6</v>
      </c>
      <c r="B145" s="223" t="s">
        <v>45</v>
      </c>
      <c r="C145" s="221">
        <f>DGET(B211:BM776,9,C137:C138)</f>
        <v>1</v>
      </c>
    </row>
    <row r="146" spans="1:3" ht="5.25">
      <c r="A146" s="184">
        <v>7</v>
      </c>
      <c r="B146" s="223" t="s">
        <v>46</v>
      </c>
      <c r="C146" s="221">
        <f>DGET(B211:BM776,10,C137:C138)</f>
        <v>1</v>
      </c>
    </row>
    <row r="147" spans="1:3" ht="5.25">
      <c r="A147" s="184">
        <v>8</v>
      </c>
      <c r="B147" s="184" t="s">
        <v>62</v>
      </c>
      <c r="C147" s="221">
        <f>DGET(B211:BM776,11,C137:C138)</f>
        <v>1</v>
      </c>
    </row>
    <row r="148" spans="1:3" ht="5.25">
      <c r="A148" s="184">
        <v>9</v>
      </c>
      <c r="B148" s="223" t="s">
        <v>124</v>
      </c>
      <c r="C148" s="221">
        <f>DGET(B211:BM776,12,C137:C138)</f>
        <v>1</v>
      </c>
    </row>
    <row r="149" spans="1:3" ht="5.25">
      <c r="A149" s="184">
        <v>10</v>
      </c>
      <c r="B149" s="223" t="s">
        <v>47</v>
      </c>
      <c r="C149" s="221">
        <f>DGET(B211:BM776,13,C137:C138)</f>
        <v>1</v>
      </c>
    </row>
    <row r="150" spans="1:3" ht="5.25">
      <c r="A150" s="184">
        <v>11</v>
      </c>
      <c r="B150" s="223" t="s">
        <v>48</v>
      </c>
      <c r="C150" s="221">
        <f>DGET(B211:BM776,14,C137:C138)</f>
        <v>1</v>
      </c>
    </row>
    <row r="151" spans="1:3" ht="5.25">
      <c r="A151" s="184">
        <v>12</v>
      </c>
      <c r="B151" s="223" t="s">
        <v>49</v>
      </c>
      <c r="C151" s="221">
        <f>DGET(B211:BM776,15,C137:C138)</f>
        <v>1</v>
      </c>
    </row>
    <row r="152" spans="1:3" ht="5.25">
      <c r="A152" s="184">
        <v>13</v>
      </c>
      <c r="B152" s="223" t="s">
        <v>352</v>
      </c>
      <c r="C152" s="221">
        <f>DGET(B211:BM776,16,C137:C138)</f>
        <v>1</v>
      </c>
    </row>
    <row r="153" spans="1:3" ht="5.25">
      <c r="A153" s="184">
        <v>14</v>
      </c>
      <c r="B153" s="223" t="s">
        <v>50</v>
      </c>
      <c r="C153" s="221">
        <f>DGET(B211:BM776,17,C137:C138)</f>
        <v>1</v>
      </c>
    </row>
    <row r="154" spans="1:3" ht="5.25">
      <c r="A154" s="184">
        <v>15</v>
      </c>
      <c r="B154" s="223" t="s">
        <v>51</v>
      </c>
      <c r="C154" s="221">
        <f>DGET(B211:BM776,18,C137:C138)</f>
        <v>1</v>
      </c>
    </row>
    <row r="155" spans="1:3" ht="5.25">
      <c r="A155" s="184">
        <v>16</v>
      </c>
      <c r="B155" s="223" t="s">
        <v>52</v>
      </c>
      <c r="C155" s="221">
        <f>DGET(B211:BM776,19,C137:C138)</f>
        <v>1</v>
      </c>
    </row>
    <row r="156" spans="1:3" ht="5.25">
      <c r="A156" s="184">
        <v>17</v>
      </c>
      <c r="B156" s="223" t="s">
        <v>53</v>
      </c>
      <c r="C156" s="221">
        <f>DGET(B211:BM776,20,C137:C138)</f>
        <v>1</v>
      </c>
    </row>
    <row r="157" spans="1:3" ht="5.25">
      <c r="A157" s="184">
        <v>18</v>
      </c>
      <c r="B157" s="223" t="s">
        <v>54</v>
      </c>
      <c r="C157" s="221">
        <f>DGET(B211:BM776,21,C137:C138)</f>
        <v>1</v>
      </c>
    </row>
    <row r="158" spans="1:3" ht="5.25">
      <c r="A158" s="184">
        <v>19</v>
      </c>
      <c r="B158" s="223" t="s">
        <v>55</v>
      </c>
      <c r="C158" s="221">
        <f>DGET(B211:BM776,22,C137:C138)</f>
        <v>1</v>
      </c>
    </row>
    <row r="159" spans="1:3" ht="5.25">
      <c r="A159" s="184">
        <v>20</v>
      </c>
      <c r="B159" s="223" t="s">
        <v>56</v>
      </c>
      <c r="C159" s="221">
        <f>DGET(B211:BM776,23,C137:C138)</f>
        <v>1</v>
      </c>
    </row>
    <row r="160" spans="1:3" ht="5.25">
      <c r="A160" s="184">
        <v>21</v>
      </c>
      <c r="B160" s="223" t="s">
        <v>121</v>
      </c>
      <c r="C160" s="221">
        <f>DGET(B211:BM776,24,C137:C138)</f>
        <v>1</v>
      </c>
    </row>
    <row r="161" spans="1:3" ht="5.25">
      <c r="A161" s="184">
        <v>22</v>
      </c>
      <c r="B161" s="223" t="s">
        <v>57</v>
      </c>
      <c r="C161" s="221">
        <f>DGET(B211:BM776,25,C137:C138)</f>
        <v>1</v>
      </c>
    </row>
    <row r="162" spans="1:3" ht="5.25">
      <c r="A162" s="184">
        <v>23</v>
      </c>
      <c r="B162" s="223" t="s">
        <v>120</v>
      </c>
      <c r="C162" s="221">
        <f>DGET(B211:BM776,26,C137:C138)</f>
        <v>1</v>
      </c>
    </row>
    <row r="163" spans="1:3" ht="5.25">
      <c r="A163" s="184">
        <v>24</v>
      </c>
      <c r="B163" s="223" t="s">
        <v>58</v>
      </c>
      <c r="C163" s="221">
        <f>DGET(B211:BM776,27,C137:C138)</f>
        <v>1</v>
      </c>
    </row>
    <row r="164" spans="1:3" ht="5.25">
      <c r="A164" s="184">
        <v>25</v>
      </c>
      <c r="B164" s="223" t="s">
        <v>59</v>
      </c>
      <c r="C164" s="221">
        <f>DGET(B211:BM776,28,C137:C138)</f>
        <v>1</v>
      </c>
    </row>
    <row r="165" spans="1:3" ht="5.25">
      <c r="A165" s="184">
        <v>26</v>
      </c>
      <c r="B165" s="223" t="s">
        <v>97</v>
      </c>
      <c r="C165" s="221">
        <f>DGET(B211:BM776,29,C137:C138)</f>
        <v>1</v>
      </c>
    </row>
    <row r="166" spans="1:3" ht="5.25">
      <c r="A166" s="184">
        <v>27</v>
      </c>
      <c r="B166" s="184" t="s">
        <v>63</v>
      </c>
      <c r="C166" s="221">
        <f>DGET(B211:BM776,30,C137:C138)</f>
        <v>1</v>
      </c>
    </row>
    <row r="167" spans="1:3" ht="5.25">
      <c r="A167" s="184">
        <v>28</v>
      </c>
      <c r="B167" s="223" t="s">
        <v>98</v>
      </c>
      <c r="C167" s="221">
        <f>DGET(B211:BM776,31,C137:C138)</f>
        <v>1</v>
      </c>
    </row>
    <row r="168" spans="1:3" ht="5.25">
      <c r="A168" s="184">
        <v>29</v>
      </c>
      <c r="B168" s="223" t="s">
        <v>99</v>
      </c>
      <c r="C168" s="221">
        <f>DGET(B211:BM776,32,C137:C138)</f>
        <v>1</v>
      </c>
    </row>
    <row r="169" spans="1:3" ht="5.25">
      <c r="A169" s="184">
        <v>30</v>
      </c>
      <c r="B169" s="223" t="s">
        <v>100</v>
      </c>
      <c r="C169" s="221">
        <f>DGET(B211:BM776,33,C137:C138)</f>
        <v>1</v>
      </c>
    </row>
    <row r="170" spans="1:3" ht="5.25">
      <c r="A170" s="184">
        <v>31</v>
      </c>
      <c r="B170" s="223" t="s">
        <v>101</v>
      </c>
      <c r="C170" s="221">
        <f>DGET(B211:BM776,34,C137:C138)</f>
        <v>1</v>
      </c>
    </row>
    <row r="171" spans="1:3" ht="5.25">
      <c r="A171" s="184">
        <v>32</v>
      </c>
      <c r="B171" s="184" t="s">
        <v>64</v>
      </c>
      <c r="C171" s="221">
        <f>DGET(B211:BM776,35,C137:C138)</f>
        <v>1</v>
      </c>
    </row>
    <row r="172" spans="1:3" ht="5.25">
      <c r="A172" s="184">
        <v>33</v>
      </c>
      <c r="B172" s="223" t="s">
        <v>102</v>
      </c>
      <c r="C172" s="221">
        <f>DGET(B211:BM776,36,C137:C138)</f>
        <v>1</v>
      </c>
    </row>
    <row r="173" spans="1:3" ht="5.25">
      <c r="A173" s="184">
        <v>34</v>
      </c>
      <c r="B173" s="223" t="s">
        <v>353</v>
      </c>
      <c r="C173" s="221">
        <f>DGET(B211:BM776,37,C137:C138)</f>
        <v>1</v>
      </c>
    </row>
    <row r="174" spans="1:3" ht="5.25">
      <c r="A174" s="184">
        <v>35</v>
      </c>
      <c r="B174" s="223" t="s">
        <v>103</v>
      </c>
      <c r="C174" s="221">
        <f>DGET(B211:BM776,38,C137:C138)</f>
        <v>1</v>
      </c>
    </row>
    <row r="175" spans="1:3" ht="5.25">
      <c r="A175" s="184">
        <v>36</v>
      </c>
      <c r="B175" s="223" t="s">
        <v>354</v>
      </c>
      <c r="C175" s="221">
        <f>DGET(B211:BM776,39,C137:C138)</f>
        <v>1</v>
      </c>
    </row>
    <row r="176" spans="1:3" ht="5.25">
      <c r="A176" s="184">
        <v>37</v>
      </c>
      <c r="B176" s="223" t="s">
        <v>104</v>
      </c>
      <c r="C176" s="221">
        <f>DGET(B211:BM776,40,C137:C138)</f>
        <v>1</v>
      </c>
    </row>
    <row r="177" spans="1:3" ht="5.25">
      <c r="A177" s="184">
        <v>38</v>
      </c>
      <c r="B177" s="223" t="s">
        <v>105</v>
      </c>
      <c r="C177" s="221">
        <f>DGET(B211:BM776,41,C137:C138)</f>
        <v>1</v>
      </c>
    </row>
    <row r="178" spans="1:3" ht="5.25">
      <c r="A178" s="184">
        <v>39</v>
      </c>
      <c r="B178" s="223" t="s">
        <v>106</v>
      </c>
      <c r="C178" s="221">
        <f>DGET(B211:BM776,42,C137:C138)</f>
        <v>1</v>
      </c>
    </row>
    <row r="179" spans="1:3" ht="5.25">
      <c r="A179" s="184">
        <v>40</v>
      </c>
      <c r="B179" s="223" t="s">
        <v>107</v>
      </c>
      <c r="C179" s="221">
        <f>DGET(B211:BM776,43,C137:C138)</f>
        <v>1</v>
      </c>
    </row>
    <row r="180" spans="1:3" ht="5.25">
      <c r="A180" s="184">
        <v>41</v>
      </c>
      <c r="B180" s="223" t="s">
        <v>108</v>
      </c>
      <c r="C180" s="221">
        <f>DGET(B211:BM776,44,C137:C138)</f>
        <v>1</v>
      </c>
    </row>
    <row r="181" spans="1:3" ht="5.25">
      <c r="A181" s="184">
        <v>42</v>
      </c>
      <c r="B181" s="223" t="s">
        <v>109</v>
      </c>
      <c r="C181" s="221">
        <f>DGET(B211:BM776,45,C137:C138)</f>
        <v>1</v>
      </c>
    </row>
    <row r="182" spans="1:3" ht="5.25">
      <c r="A182" s="184">
        <v>43</v>
      </c>
      <c r="B182" s="223" t="s">
        <v>110</v>
      </c>
      <c r="C182" s="221">
        <f>DGET(B211:BM776,46,C137:C138)</f>
        <v>1</v>
      </c>
    </row>
    <row r="183" spans="1:3" ht="5.25">
      <c r="A183" s="184">
        <v>44</v>
      </c>
      <c r="B183" s="223" t="s">
        <v>123</v>
      </c>
      <c r="C183" s="221">
        <f>DGET(B211:BM776,47,C137:C138)</f>
        <v>1</v>
      </c>
    </row>
    <row r="184" spans="1:3" ht="5.25">
      <c r="A184" s="184">
        <v>45</v>
      </c>
      <c r="B184" s="223" t="s">
        <v>111</v>
      </c>
      <c r="C184" s="221">
        <f>DGET(B211:BM776,48,C137:C138)</f>
        <v>1</v>
      </c>
    </row>
    <row r="185" spans="1:3" ht="5.25">
      <c r="A185" s="184">
        <v>46</v>
      </c>
      <c r="B185" s="184" t="s">
        <v>65</v>
      </c>
      <c r="C185" s="221">
        <f>DGET(B211:BM776,49,C137:C138)</f>
        <v>1</v>
      </c>
    </row>
    <row r="186" spans="1:3" ht="5.25">
      <c r="A186" s="184">
        <v>47</v>
      </c>
      <c r="B186" s="223" t="s">
        <v>112</v>
      </c>
      <c r="C186" s="221">
        <f>DGET(B211:BM776,50,C137:C138)</f>
        <v>1</v>
      </c>
    </row>
    <row r="187" spans="1:3" ht="5.25">
      <c r="A187" s="184">
        <v>48</v>
      </c>
      <c r="B187" s="184" t="s">
        <v>66</v>
      </c>
      <c r="C187" s="221">
        <f>DGET(B211:BM776,51,C137:C138)</f>
        <v>1</v>
      </c>
    </row>
    <row r="188" spans="1:3" ht="5.25">
      <c r="A188" s="184">
        <v>49</v>
      </c>
      <c r="B188" s="223" t="s">
        <v>355</v>
      </c>
      <c r="C188" s="221">
        <f>DGET(B211:BM776,52,C137:C138)</f>
        <v>1</v>
      </c>
    </row>
    <row r="189" spans="1:3" ht="5.25">
      <c r="A189" s="184">
        <v>50</v>
      </c>
      <c r="B189" s="223" t="s">
        <v>356</v>
      </c>
      <c r="C189" s="221">
        <f>DGET(B211:BM776,53,C137:C138)</f>
        <v>1</v>
      </c>
    </row>
    <row r="190" spans="1:3" ht="5.25">
      <c r="A190" s="184">
        <v>51</v>
      </c>
      <c r="B190" s="223" t="s">
        <v>113</v>
      </c>
      <c r="C190" s="221">
        <f>DGET(B211:BM776,54,C137:C138)</f>
        <v>1</v>
      </c>
    </row>
    <row r="191" spans="1:3" ht="5.25">
      <c r="A191" s="184">
        <v>52</v>
      </c>
      <c r="B191" s="223" t="s">
        <v>114</v>
      </c>
      <c r="C191" s="221">
        <f>DGET(B211:BM776,55,C137:C138)</f>
        <v>1</v>
      </c>
    </row>
    <row r="192" spans="1:3" ht="5.25">
      <c r="A192" s="184">
        <v>53</v>
      </c>
      <c r="B192" s="223" t="s">
        <v>115</v>
      </c>
      <c r="C192" s="221">
        <f>DGET(B211:BM776,56,C137:C138)</f>
        <v>1</v>
      </c>
    </row>
    <row r="193" spans="1:3" ht="5.25">
      <c r="A193" s="184">
        <v>54</v>
      </c>
      <c r="B193" s="223" t="s">
        <v>116</v>
      </c>
      <c r="C193" s="221">
        <f>DGET(B211:BM776,57,C137:C138)</f>
        <v>1</v>
      </c>
    </row>
    <row r="194" spans="1:3" ht="5.25">
      <c r="A194" s="184">
        <v>55</v>
      </c>
      <c r="B194" s="223" t="s">
        <v>122</v>
      </c>
      <c r="C194" s="221">
        <f>DGET(B211:BM776,58,C137:C138)</f>
        <v>1</v>
      </c>
    </row>
    <row r="195" spans="1:3" ht="5.25">
      <c r="A195" s="184">
        <v>56</v>
      </c>
      <c r="B195" s="223" t="s">
        <v>117</v>
      </c>
      <c r="C195" s="221">
        <f>DGET(B211:BM776,59,C137:C138)</f>
        <v>1</v>
      </c>
    </row>
    <row r="196" spans="1:3" ht="5.25">
      <c r="A196" s="184">
        <v>57</v>
      </c>
      <c r="B196" s="223" t="s">
        <v>118</v>
      </c>
      <c r="C196" s="221">
        <f>DGET(B211:BM776,60,C137:C138)</f>
        <v>1</v>
      </c>
    </row>
    <row r="197" spans="1:3" ht="5.25">
      <c r="A197" s="184">
        <v>58</v>
      </c>
      <c r="B197" s="223" t="s">
        <v>357</v>
      </c>
      <c r="C197" s="221">
        <f>DGET(B211:BM776,61,C137:C138)</f>
        <v>1</v>
      </c>
    </row>
    <row r="198" spans="1:3" ht="5.25">
      <c r="A198" s="184">
        <v>59</v>
      </c>
      <c r="B198" s="223" t="s">
        <v>119</v>
      </c>
      <c r="C198" s="221">
        <f>DGET(B211:BM776,62,C137:C138)</f>
        <v>1</v>
      </c>
    </row>
    <row r="199" spans="1:3" ht="5.25">
      <c r="A199" s="184">
        <v>60</v>
      </c>
      <c r="B199" s="223"/>
      <c r="C199" s="221" t="e">
        <f>DGET(B211:BM776,63,C137:C138)</f>
        <v>#VALUE!</v>
      </c>
    </row>
    <row r="200" spans="1:3" ht="6" thickBot="1">
      <c r="A200" s="184">
        <v>61</v>
      </c>
      <c r="B200" s="225"/>
      <c r="C200" s="226" t="e">
        <f>DGET(B211:BM776,64,C137:C138)</f>
        <v>#VALUE!</v>
      </c>
    </row>
    <row r="201" ht="5.25">
      <c r="C201" s="227"/>
    </row>
    <row r="202" ht="5.25">
      <c r="C202" s="227"/>
    </row>
    <row r="203" ht="6" thickBot="1"/>
    <row r="204" spans="3:5" ht="6" thickBot="1">
      <c r="C204" s="185" t="s">
        <v>521</v>
      </c>
      <c r="E204" s="228">
        <f>C206*G139</f>
        <v>0.08</v>
      </c>
    </row>
    <row r="205" ht="6" thickBot="1">
      <c r="C205" s="187" t="str">
        <f>F8</f>
        <v>Легковые ТС отечественного производства   </v>
      </c>
    </row>
    <row r="206" ht="6" thickBot="1">
      <c r="C206" s="229">
        <f>DGET(B211:D776,3,C204:C205)</f>
        <v>0.08</v>
      </c>
    </row>
    <row r="207" ht="6" thickBot="1">
      <c r="C207" s="186">
        <f>DGET(B211:BI776,4,C204:C205)</f>
        <v>1</v>
      </c>
    </row>
    <row r="208" ht="6" thickBot="1">
      <c r="C208" s="185" t="str">
        <f>DGET(A211:BI776,3,C204:C205)</f>
        <v>о</v>
      </c>
    </row>
    <row r="210" ht="6" thickBot="1"/>
    <row r="211" spans="1:65" s="236" customFormat="1" ht="6" thickBot="1">
      <c r="A211" s="230"/>
      <c r="B211" s="231" t="s">
        <v>521</v>
      </c>
      <c r="C211" s="232" t="s">
        <v>522</v>
      </c>
      <c r="D211" s="233" t="s">
        <v>523</v>
      </c>
      <c r="E211" s="234" t="s">
        <v>351</v>
      </c>
      <c r="F211" s="234" t="s">
        <v>41</v>
      </c>
      <c r="G211" s="234" t="s">
        <v>42</v>
      </c>
      <c r="H211" s="234" t="s">
        <v>43</v>
      </c>
      <c r="I211" s="234" t="s">
        <v>44</v>
      </c>
      <c r="J211" s="234" t="s">
        <v>45</v>
      </c>
      <c r="K211" s="234" t="s">
        <v>46</v>
      </c>
      <c r="L211" s="235" t="s">
        <v>62</v>
      </c>
      <c r="M211" s="234" t="s">
        <v>124</v>
      </c>
      <c r="N211" s="234" t="s">
        <v>47</v>
      </c>
      <c r="O211" s="234" t="s">
        <v>48</v>
      </c>
      <c r="P211" s="234" t="s">
        <v>49</v>
      </c>
      <c r="Q211" s="234" t="s">
        <v>352</v>
      </c>
      <c r="R211" s="234" t="s">
        <v>50</v>
      </c>
      <c r="S211" s="234" t="s">
        <v>51</v>
      </c>
      <c r="T211" s="234" t="s">
        <v>52</v>
      </c>
      <c r="U211" s="234" t="s">
        <v>53</v>
      </c>
      <c r="V211" s="234" t="s">
        <v>54</v>
      </c>
      <c r="W211" s="234" t="s">
        <v>55</v>
      </c>
      <c r="X211" s="234" t="s">
        <v>56</v>
      </c>
      <c r="Y211" s="234" t="s">
        <v>121</v>
      </c>
      <c r="Z211" s="234" t="s">
        <v>57</v>
      </c>
      <c r="AA211" s="234" t="s">
        <v>120</v>
      </c>
      <c r="AB211" s="234" t="s">
        <v>58</v>
      </c>
      <c r="AC211" s="234" t="s">
        <v>59</v>
      </c>
      <c r="AD211" s="234" t="s">
        <v>97</v>
      </c>
      <c r="AE211" s="235" t="s">
        <v>63</v>
      </c>
      <c r="AF211" s="234" t="s">
        <v>98</v>
      </c>
      <c r="AG211" s="234" t="s">
        <v>99</v>
      </c>
      <c r="AH211" s="234" t="s">
        <v>100</v>
      </c>
      <c r="AI211" s="234" t="s">
        <v>101</v>
      </c>
      <c r="AJ211" s="235" t="s">
        <v>64</v>
      </c>
      <c r="AK211" s="234" t="s">
        <v>102</v>
      </c>
      <c r="AL211" s="234" t="s">
        <v>353</v>
      </c>
      <c r="AM211" s="234" t="s">
        <v>103</v>
      </c>
      <c r="AN211" s="234" t="s">
        <v>354</v>
      </c>
      <c r="AO211" s="234" t="s">
        <v>104</v>
      </c>
      <c r="AP211" s="234" t="s">
        <v>105</v>
      </c>
      <c r="AQ211" s="234" t="s">
        <v>106</v>
      </c>
      <c r="AR211" s="234" t="s">
        <v>107</v>
      </c>
      <c r="AS211" s="234" t="s">
        <v>108</v>
      </c>
      <c r="AT211" s="234" t="s">
        <v>109</v>
      </c>
      <c r="AU211" s="234" t="s">
        <v>110</v>
      </c>
      <c r="AV211" s="234" t="s">
        <v>123</v>
      </c>
      <c r="AW211" s="234" t="s">
        <v>111</v>
      </c>
      <c r="AX211" s="235" t="s">
        <v>65</v>
      </c>
      <c r="AY211" s="234" t="s">
        <v>112</v>
      </c>
      <c r="AZ211" s="235" t="s">
        <v>66</v>
      </c>
      <c r="BA211" s="234" t="s">
        <v>355</v>
      </c>
      <c r="BB211" s="234" t="s">
        <v>356</v>
      </c>
      <c r="BC211" s="234" t="s">
        <v>113</v>
      </c>
      <c r="BD211" s="234" t="s">
        <v>114</v>
      </c>
      <c r="BE211" s="234" t="s">
        <v>115</v>
      </c>
      <c r="BF211" s="234" t="s">
        <v>116</v>
      </c>
      <c r="BG211" s="234" t="s">
        <v>122</v>
      </c>
      <c r="BH211" s="234" t="s">
        <v>117</v>
      </c>
      <c r="BI211" s="234" t="s">
        <v>118</v>
      </c>
      <c r="BJ211" s="234" t="s">
        <v>357</v>
      </c>
      <c r="BK211" s="234" t="s">
        <v>119</v>
      </c>
      <c r="BL211" s="234"/>
      <c r="BM211" s="234"/>
    </row>
    <row r="212" spans="1:65" s="236" customFormat="1" ht="5.25">
      <c r="A212" s="237">
        <v>1</v>
      </c>
      <c r="B212" s="238" t="s">
        <v>33</v>
      </c>
      <c r="C212" s="239" t="s">
        <v>526</v>
      </c>
      <c r="D212" s="240">
        <v>0.075</v>
      </c>
      <c r="E212" s="241">
        <v>1</v>
      </c>
      <c r="F212" s="241">
        <v>1</v>
      </c>
      <c r="G212" s="241">
        <v>1</v>
      </c>
      <c r="H212" s="241">
        <v>1</v>
      </c>
      <c r="I212" s="241">
        <v>1</v>
      </c>
      <c r="J212" s="241">
        <v>1</v>
      </c>
      <c r="K212" s="241">
        <v>1</v>
      </c>
      <c r="L212" s="241">
        <v>1</v>
      </c>
      <c r="M212" s="241">
        <v>1</v>
      </c>
      <c r="N212" s="241">
        <v>1</v>
      </c>
      <c r="O212" s="241">
        <v>1</v>
      </c>
      <c r="P212" s="241">
        <v>1</v>
      </c>
      <c r="Q212" s="241">
        <v>1</v>
      </c>
      <c r="R212" s="241">
        <v>1</v>
      </c>
      <c r="S212" s="241">
        <v>1</v>
      </c>
      <c r="T212" s="241">
        <v>1</v>
      </c>
      <c r="U212" s="241">
        <v>1</v>
      </c>
      <c r="V212" s="241">
        <v>1</v>
      </c>
      <c r="W212" s="241">
        <v>1</v>
      </c>
      <c r="X212" s="241">
        <v>1</v>
      </c>
      <c r="Y212" s="241">
        <v>1</v>
      </c>
      <c r="Z212" s="241">
        <v>1</v>
      </c>
      <c r="AA212" s="241">
        <v>1</v>
      </c>
      <c r="AB212" s="241">
        <v>1</v>
      </c>
      <c r="AC212" s="241">
        <v>1</v>
      </c>
      <c r="AD212" s="241">
        <v>1</v>
      </c>
      <c r="AE212" s="241">
        <v>1</v>
      </c>
      <c r="AF212" s="241">
        <v>1</v>
      </c>
      <c r="AG212" s="241">
        <v>1</v>
      </c>
      <c r="AH212" s="241">
        <v>1</v>
      </c>
      <c r="AI212" s="241">
        <v>1</v>
      </c>
      <c r="AJ212" s="241">
        <v>1</v>
      </c>
      <c r="AK212" s="241">
        <v>1</v>
      </c>
      <c r="AL212" s="241">
        <v>1</v>
      </c>
      <c r="AM212" s="241">
        <v>1</v>
      </c>
      <c r="AN212" s="241">
        <v>1</v>
      </c>
      <c r="AO212" s="241">
        <v>1</v>
      </c>
      <c r="AP212" s="241">
        <v>1</v>
      </c>
      <c r="AQ212" s="241">
        <v>1</v>
      </c>
      <c r="AR212" s="241">
        <v>1</v>
      </c>
      <c r="AS212" s="241">
        <v>1</v>
      </c>
      <c r="AT212" s="241">
        <v>1</v>
      </c>
      <c r="AU212" s="241">
        <v>1</v>
      </c>
      <c r="AV212" s="241">
        <v>1</v>
      </c>
      <c r="AW212" s="241">
        <v>1</v>
      </c>
      <c r="AX212" s="241">
        <v>1</v>
      </c>
      <c r="AY212" s="241">
        <v>1</v>
      </c>
      <c r="AZ212" s="241">
        <v>1</v>
      </c>
      <c r="BA212" s="241">
        <v>1</v>
      </c>
      <c r="BB212" s="241">
        <v>1</v>
      </c>
      <c r="BC212" s="241">
        <v>1</v>
      </c>
      <c r="BD212" s="241">
        <v>1</v>
      </c>
      <c r="BE212" s="241">
        <v>1</v>
      </c>
      <c r="BF212" s="241">
        <v>1</v>
      </c>
      <c r="BG212" s="241">
        <v>1</v>
      </c>
      <c r="BH212" s="241">
        <v>1</v>
      </c>
      <c r="BI212" s="241">
        <v>1</v>
      </c>
      <c r="BJ212" s="241">
        <v>1</v>
      </c>
      <c r="BK212" s="241">
        <v>1</v>
      </c>
      <c r="BL212" s="241"/>
      <c r="BM212" s="242"/>
    </row>
    <row r="213" spans="1:65" s="236" customFormat="1" ht="5.25">
      <c r="A213" s="243">
        <v>2</v>
      </c>
      <c r="B213" s="244" t="s">
        <v>34</v>
      </c>
      <c r="C213" s="245" t="s">
        <v>526</v>
      </c>
      <c r="D213" s="246">
        <v>0.072</v>
      </c>
      <c r="E213" s="247">
        <v>1</v>
      </c>
      <c r="F213" s="247">
        <v>1</v>
      </c>
      <c r="G213" s="247">
        <v>1</v>
      </c>
      <c r="H213" s="247">
        <v>1</v>
      </c>
      <c r="I213" s="247">
        <v>1</v>
      </c>
      <c r="J213" s="247">
        <v>1</v>
      </c>
      <c r="K213" s="247">
        <v>1</v>
      </c>
      <c r="L213" s="247">
        <v>1</v>
      </c>
      <c r="M213" s="247">
        <v>1</v>
      </c>
      <c r="N213" s="247">
        <v>1</v>
      </c>
      <c r="O213" s="247">
        <v>1</v>
      </c>
      <c r="P213" s="247">
        <v>1</v>
      </c>
      <c r="Q213" s="247">
        <v>1</v>
      </c>
      <c r="R213" s="247">
        <v>1</v>
      </c>
      <c r="S213" s="247">
        <v>1</v>
      </c>
      <c r="T213" s="247">
        <v>1</v>
      </c>
      <c r="U213" s="247">
        <v>1</v>
      </c>
      <c r="V213" s="247">
        <v>1</v>
      </c>
      <c r="W213" s="247">
        <v>1</v>
      </c>
      <c r="X213" s="247">
        <v>1</v>
      </c>
      <c r="Y213" s="247">
        <v>1</v>
      </c>
      <c r="Z213" s="247">
        <v>1</v>
      </c>
      <c r="AA213" s="247">
        <v>1</v>
      </c>
      <c r="AB213" s="247">
        <v>1</v>
      </c>
      <c r="AC213" s="247">
        <v>1</v>
      </c>
      <c r="AD213" s="247">
        <v>1</v>
      </c>
      <c r="AE213" s="247">
        <v>1</v>
      </c>
      <c r="AF213" s="247">
        <v>1</v>
      </c>
      <c r="AG213" s="247">
        <v>1</v>
      </c>
      <c r="AH213" s="247">
        <v>1</v>
      </c>
      <c r="AI213" s="247">
        <v>1</v>
      </c>
      <c r="AJ213" s="247">
        <v>1</v>
      </c>
      <c r="AK213" s="247">
        <v>1</v>
      </c>
      <c r="AL213" s="247">
        <v>1</v>
      </c>
      <c r="AM213" s="247">
        <v>1</v>
      </c>
      <c r="AN213" s="247">
        <v>1</v>
      </c>
      <c r="AO213" s="247">
        <v>1</v>
      </c>
      <c r="AP213" s="247">
        <v>1</v>
      </c>
      <c r="AQ213" s="247">
        <v>1</v>
      </c>
      <c r="AR213" s="247">
        <v>1</v>
      </c>
      <c r="AS213" s="247">
        <v>1</v>
      </c>
      <c r="AT213" s="247">
        <v>1</v>
      </c>
      <c r="AU213" s="247">
        <v>1</v>
      </c>
      <c r="AV213" s="247">
        <v>1</v>
      </c>
      <c r="AW213" s="247">
        <v>1</v>
      </c>
      <c r="AX213" s="247">
        <v>1</v>
      </c>
      <c r="AY213" s="247">
        <v>1</v>
      </c>
      <c r="AZ213" s="247">
        <v>1</v>
      </c>
      <c r="BA213" s="247">
        <v>1</v>
      </c>
      <c r="BB213" s="247">
        <v>1</v>
      </c>
      <c r="BC213" s="247">
        <v>1</v>
      </c>
      <c r="BD213" s="247">
        <v>1</v>
      </c>
      <c r="BE213" s="247">
        <v>1</v>
      </c>
      <c r="BF213" s="247">
        <v>1</v>
      </c>
      <c r="BG213" s="247">
        <v>1</v>
      </c>
      <c r="BH213" s="247">
        <v>1</v>
      </c>
      <c r="BI213" s="247">
        <v>1</v>
      </c>
      <c r="BJ213" s="247">
        <v>1</v>
      </c>
      <c r="BK213" s="247">
        <v>1</v>
      </c>
      <c r="BL213" s="247"/>
      <c r="BM213" s="248"/>
    </row>
    <row r="214" spans="1:65" s="236" customFormat="1" ht="5.25">
      <c r="A214" s="243">
        <v>3</v>
      </c>
      <c r="B214" s="244" t="s">
        <v>35</v>
      </c>
      <c r="C214" s="245" t="s">
        <v>526</v>
      </c>
      <c r="D214" s="246">
        <v>0.075</v>
      </c>
      <c r="E214" s="247">
        <v>1</v>
      </c>
      <c r="F214" s="247">
        <v>1</v>
      </c>
      <c r="G214" s="247">
        <v>1</v>
      </c>
      <c r="H214" s="247">
        <v>1</v>
      </c>
      <c r="I214" s="247">
        <v>1</v>
      </c>
      <c r="J214" s="247">
        <v>1</v>
      </c>
      <c r="K214" s="247">
        <v>1</v>
      </c>
      <c r="L214" s="247">
        <v>1</v>
      </c>
      <c r="M214" s="247">
        <v>1</v>
      </c>
      <c r="N214" s="247">
        <v>1</v>
      </c>
      <c r="O214" s="247">
        <v>1</v>
      </c>
      <c r="P214" s="247">
        <v>1</v>
      </c>
      <c r="Q214" s="247">
        <v>1</v>
      </c>
      <c r="R214" s="247">
        <v>1</v>
      </c>
      <c r="S214" s="247">
        <v>1</v>
      </c>
      <c r="T214" s="247">
        <v>1</v>
      </c>
      <c r="U214" s="247">
        <v>1</v>
      </c>
      <c r="V214" s="247">
        <v>1</v>
      </c>
      <c r="W214" s="247">
        <v>1</v>
      </c>
      <c r="X214" s="247">
        <v>1</v>
      </c>
      <c r="Y214" s="247">
        <v>1</v>
      </c>
      <c r="Z214" s="247">
        <v>1</v>
      </c>
      <c r="AA214" s="247">
        <v>1</v>
      </c>
      <c r="AB214" s="247">
        <v>1</v>
      </c>
      <c r="AC214" s="247">
        <v>1</v>
      </c>
      <c r="AD214" s="247">
        <v>1</v>
      </c>
      <c r="AE214" s="247">
        <v>1</v>
      </c>
      <c r="AF214" s="247">
        <v>1</v>
      </c>
      <c r="AG214" s="247">
        <v>1</v>
      </c>
      <c r="AH214" s="247">
        <v>1</v>
      </c>
      <c r="AI214" s="247">
        <v>1</v>
      </c>
      <c r="AJ214" s="247">
        <v>1</v>
      </c>
      <c r="AK214" s="247">
        <v>1</v>
      </c>
      <c r="AL214" s="247">
        <v>1</v>
      </c>
      <c r="AM214" s="247">
        <v>1</v>
      </c>
      <c r="AN214" s="247">
        <v>1</v>
      </c>
      <c r="AO214" s="247">
        <v>1</v>
      </c>
      <c r="AP214" s="247">
        <v>1</v>
      </c>
      <c r="AQ214" s="247">
        <v>1</v>
      </c>
      <c r="AR214" s="247">
        <v>1</v>
      </c>
      <c r="AS214" s="247">
        <v>1</v>
      </c>
      <c r="AT214" s="247">
        <v>1</v>
      </c>
      <c r="AU214" s="247">
        <v>1</v>
      </c>
      <c r="AV214" s="247">
        <v>1</v>
      </c>
      <c r="AW214" s="247">
        <v>1</v>
      </c>
      <c r="AX214" s="247">
        <v>1</v>
      </c>
      <c r="AY214" s="247">
        <v>1</v>
      </c>
      <c r="AZ214" s="247">
        <v>1</v>
      </c>
      <c r="BA214" s="247">
        <v>1</v>
      </c>
      <c r="BB214" s="247">
        <v>1</v>
      </c>
      <c r="BC214" s="247">
        <v>1</v>
      </c>
      <c r="BD214" s="247">
        <v>1</v>
      </c>
      <c r="BE214" s="247">
        <v>1</v>
      </c>
      <c r="BF214" s="247">
        <v>1</v>
      </c>
      <c r="BG214" s="247">
        <v>1</v>
      </c>
      <c r="BH214" s="247">
        <v>1</v>
      </c>
      <c r="BI214" s="247">
        <v>1</v>
      </c>
      <c r="BJ214" s="247">
        <v>1</v>
      </c>
      <c r="BK214" s="247">
        <v>1</v>
      </c>
      <c r="BL214" s="247"/>
      <c r="BM214" s="248"/>
    </row>
    <row r="215" spans="1:65" s="236" customFormat="1" ht="5.25">
      <c r="A215" s="243">
        <v>4</v>
      </c>
      <c r="B215" s="244" t="s">
        <v>36</v>
      </c>
      <c r="C215" s="245" t="s">
        <v>526</v>
      </c>
      <c r="D215" s="246">
        <v>0.072</v>
      </c>
      <c r="E215" s="247">
        <v>1</v>
      </c>
      <c r="F215" s="247">
        <v>1</v>
      </c>
      <c r="G215" s="247">
        <v>1</v>
      </c>
      <c r="H215" s="247">
        <v>1</v>
      </c>
      <c r="I215" s="247">
        <v>1</v>
      </c>
      <c r="J215" s="247">
        <v>1</v>
      </c>
      <c r="K215" s="247">
        <v>1</v>
      </c>
      <c r="L215" s="247">
        <v>1</v>
      </c>
      <c r="M215" s="247">
        <v>1</v>
      </c>
      <c r="N215" s="247">
        <v>1</v>
      </c>
      <c r="O215" s="247">
        <v>1</v>
      </c>
      <c r="P215" s="247">
        <v>1</v>
      </c>
      <c r="Q215" s="247">
        <v>1</v>
      </c>
      <c r="R215" s="247">
        <v>1</v>
      </c>
      <c r="S215" s="247">
        <v>1</v>
      </c>
      <c r="T215" s="247">
        <v>1</v>
      </c>
      <c r="U215" s="247">
        <v>1</v>
      </c>
      <c r="V215" s="247">
        <v>1</v>
      </c>
      <c r="W215" s="247">
        <v>1</v>
      </c>
      <c r="X215" s="247">
        <v>1</v>
      </c>
      <c r="Y215" s="247">
        <v>1</v>
      </c>
      <c r="Z215" s="247">
        <v>1</v>
      </c>
      <c r="AA215" s="247">
        <v>1</v>
      </c>
      <c r="AB215" s="247">
        <v>1</v>
      </c>
      <c r="AC215" s="247">
        <v>1</v>
      </c>
      <c r="AD215" s="247">
        <v>1</v>
      </c>
      <c r="AE215" s="247">
        <v>1</v>
      </c>
      <c r="AF215" s="247">
        <v>1</v>
      </c>
      <c r="AG215" s="247">
        <v>1</v>
      </c>
      <c r="AH215" s="247">
        <v>1</v>
      </c>
      <c r="AI215" s="247">
        <v>1</v>
      </c>
      <c r="AJ215" s="247">
        <v>1</v>
      </c>
      <c r="AK215" s="247">
        <v>1</v>
      </c>
      <c r="AL215" s="247">
        <v>1</v>
      </c>
      <c r="AM215" s="247">
        <v>1</v>
      </c>
      <c r="AN215" s="247">
        <v>1</v>
      </c>
      <c r="AO215" s="247">
        <v>1</v>
      </c>
      <c r="AP215" s="247">
        <v>1</v>
      </c>
      <c r="AQ215" s="247">
        <v>1</v>
      </c>
      <c r="AR215" s="247">
        <v>1</v>
      </c>
      <c r="AS215" s="247">
        <v>1</v>
      </c>
      <c r="AT215" s="247">
        <v>1</v>
      </c>
      <c r="AU215" s="247">
        <v>1</v>
      </c>
      <c r="AV215" s="247">
        <v>1</v>
      </c>
      <c r="AW215" s="247">
        <v>1</v>
      </c>
      <c r="AX215" s="247">
        <v>1</v>
      </c>
      <c r="AY215" s="247">
        <v>1</v>
      </c>
      <c r="AZ215" s="247">
        <v>1</v>
      </c>
      <c r="BA215" s="247">
        <v>1</v>
      </c>
      <c r="BB215" s="247">
        <v>1</v>
      </c>
      <c r="BC215" s="247">
        <v>1</v>
      </c>
      <c r="BD215" s="247">
        <v>1</v>
      </c>
      <c r="BE215" s="247">
        <v>1</v>
      </c>
      <c r="BF215" s="247">
        <v>1</v>
      </c>
      <c r="BG215" s="247">
        <v>1</v>
      </c>
      <c r="BH215" s="247">
        <v>1</v>
      </c>
      <c r="BI215" s="247">
        <v>1</v>
      </c>
      <c r="BJ215" s="247">
        <v>1</v>
      </c>
      <c r="BK215" s="247">
        <v>1</v>
      </c>
      <c r="BL215" s="247"/>
      <c r="BM215" s="248"/>
    </row>
    <row r="216" spans="1:65" s="236" customFormat="1" ht="5.25">
      <c r="A216" s="243">
        <v>5</v>
      </c>
      <c r="B216" s="244" t="s">
        <v>37</v>
      </c>
      <c r="C216" s="245" t="s">
        <v>526</v>
      </c>
      <c r="D216" s="246">
        <v>0.072</v>
      </c>
      <c r="E216" s="247">
        <v>1</v>
      </c>
      <c r="F216" s="247">
        <v>1</v>
      </c>
      <c r="G216" s="247">
        <v>1</v>
      </c>
      <c r="H216" s="247">
        <v>1</v>
      </c>
      <c r="I216" s="247">
        <v>1</v>
      </c>
      <c r="J216" s="247">
        <v>1</v>
      </c>
      <c r="K216" s="247">
        <v>1</v>
      </c>
      <c r="L216" s="247">
        <v>1</v>
      </c>
      <c r="M216" s="247">
        <v>1</v>
      </c>
      <c r="N216" s="247">
        <v>1</v>
      </c>
      <c r="O216" s="247">
        <v>1</v>
      </c>
      <c r="P216" s="247">
        <v>1</v>
      </c>
      <c r="Q216" s="247">
        <v>1</v>
      </c>
      <c r="R216" s="247">
        <v>1</v>
      </c>
      <c r="S216" s="247">
        <v>1</v>
      </c>
      <c r="T216" s="247">
        <v>1</v>
      </c>
      <c r="U216" s="247">
        <v>1</v>
      </c>
      <c r="V216" s="247">
        <v>1</v>
      </c>
      <c r="W216" s="247">
        <v>1</v>
      </c>
      <c r="X216" s="247">
        <v>1</v>
      </c>
      <c r="Y216" s="247">
        <v>1</v>
      </c>
      <c r="Z216" s="247">
        <v>1</v>
      </c>
      <c r="AA216" s="247">
        <v>1</v>
      </c>
      <c r="AB216" s="247">
        <v>1</v>
      </c>
      <c r="AC216" s="247">
        <v>1</v>
      </c>
      <c r="AD216" s="247">
        <v>1</v>
      </c>
      <c r="AE216" s="247">
        <v>1</v>
      </c>
      <c r="AF216" s="247">
        <v>1</v>
      </c>
      <c r="AG216" s="247">
        <v>1</v>
      </c>
      <c r="AH216" s="247">
        <v>1</v>
      </c>
      <c r="AI216" s="247">
        <v>1</v>
      </c>
      <c r="AJ216" s="247">
        <v>1</v>
      </c>
      <c r="AK216" s="247">
        <v>1</v>
      </c>
      <c r="AL216" s="247">
        <v>1</v>
      </c>
      <c r="AM216" s="247">
        <v>1</v>
      </c>
      <c r="AN216" s="247">
        <v>1</v>
      </c>
      <c r="AO216" s="247">
        <v>1</v>
      </c>
      <c r="AP216" s="247">
        <v>1</v>
      </c>
      <c r="AQ216" s="247">
        <v>1</v>
      </c>
      <c r="AR216" s="247">
        <v>1</v>
      </c>
      <c r="AS216" s="247">
        <v>1</v>
      </c>
      <c r="AT216" s="247">
        <v>1</v>
      </c>
      <c r="AU216" s="247">
        <v>1</v>
      </c>
      <c r="AV216" s="247">
        <v>1</v>
      </c>
      <c r="AW216" s="247">
        <v>1</v>
      </c>
      <c r="AX216" s="247">
        <v>1</v>
      </c>
      <c r="AY216" s="247">
        <v>1</v>
      </c>
      <c r="AZ216" s="247">
        <v>1</v>
      </c>
      <c r="BA216" s="247">
        <v>1</v>
      </c>
      <c r="BB216" s="247">
        <v>1</v>
      </c>
      <c r="BC216" s="247">
        <v>1</v>
      </c>
      <c r="BD216" s="247">
        <v>1</v>
      </c>
      <c r="BE216" s="247">
        <v>1</v>
      </c>
      <c r="BF216" s="247">
        <v>1</v>
      </c>
      <c r="BG216" s="247">
        <v>1</v>
      </c>
      <c r="BH216" s="247">
        <v>1</v>
      </c>
      <c r="BI216" s="247">
        <v>1</v>
      </c>
      <c r="BJ216" s="247">
        <v>1</v>
      </c>
      <c r="BK216" s="247">
        <v>1</v>
      </c>
      <c r="BL216" s="247"/>
      <c r="BM216" s="248"/>
    </row>
    <row r="217" spans="1:65" s="236" customFormat="1" ht="5.25">
      <c r="A217" s="243">
        <v>6</v>
      </c>
      <c r="B217" s="249" t="s">
        <v>528</v>
      </c>
      <c r="C217" s="245" t="s">
        <v>526</v>
      </c>
      <c r="D217" s="246">
        <v>0.072</v>
      </c>
      <c r="E217" s="247">
        <v>1</v>
      </c>
      <c r="F217" s="247">
        <v>1</v>
      </c>
      <c r="G217" s="247">
        <v>1</v>
      </c>
      <c r="H217" s="247">
        <v>1</v>
      </c>
      <c r="I217" s="247">
        <v>1</v>
      </c>
      <c r="J217" s="247">
        <v>1</v>
      </c>
      <c r="K217" s="247">
        <v>1</v>
      </c>
      <c r="L217" s="247">
        <v>1</v>
      </c>
      <c r="M217" s="247">
        <v>1</v>
      </c>
      <c r="N217" s="247">
        <v>1</v>
      </c>
      <c r="O217" s="247">
        <v>1</v>
      </c>
      <c r="P217" s="247">
        <v>1</v>
      </c>
      <c r="Q217" s="247">
        <v>1</v>
      </c>
      <c r="R217" s="247">
        <v>1</v>
      </c>
      <c r="S217" s="247">
        <v>1</v>
      </c>
      <c r="T217" s="247">
        <v>1</v>
      </c>
      <c r="U217" s="247">
        <v>1</v>
      </c>
      <c r="V217" s="247">
        <v>1</v>
      </c>
      <c r="W217" s="247">
        <v>1</v>
      </c>
      <c r="X217" s="247">
        <v>1</v>
      </c>
      <c r="Y217" s="247">
        <v>1</v>
      </c>
      <c r="Z217" s="247">
        <v>1</v>
      </c>
      <c r="AA217" s="247">
        <v>1</v>
      </c>
      <c r="AB217" s="247">
        <v>1</v>
      </c>
      <c r="AC217" s="247">
        <v>1</v>
      </c>
      <c r="AD217" s="247">
        <v>1</v>
      </c>
      <c r="AE217" s="247">
        <v>1</v>
      </c>
      <c r="AF217" s="247">
        <v>1</v>
      </c>
      <c r="AG217" s="247">
        <v>1</v>
      </c>
      <c r="AH217" s="247">
        <v>1</v>
      </c>
      <c r="AI217" s="247">
        <v>1</v>
      </c>
      <c r="AJ217" s="247">
        <v>1</v>
      </c>
      <c r="AK217" s="247">
        <v>1</v>
      </c>
      <c r="AL217" s="247">
        <v>1</v>
      </c>
      <c r="AM217" s="247">
        <v>1</v>
      </c>
      <c r="AN217" s="247">
        <v>1</v>
      </c>
      <c r="AO217" s="247">
        <v>1</v>
      </c>
      <c r="AP217" s="247">
        <v>1</v>
      </c>
      <c r="AQ217" s="247">
        <v>1</v>
      </c>
      <c r="AR217" s="247">
        <v>1</v>
      </c>
      <c r="AS217" s="247">
        <v>1</v>
      </c>
      <c r="AT217" s="247">
        <v>1</v>
      </c>
      <c r="AU217" s="247">
        <v>1</v>
      </c>
      <c r="AV217" s="247">
        <v>1</v>
      </c>
      <c r="AW217" s="247">
        <v>1</v>
      </c>
      <c r="AX217" s="247">
        <v>1</v>
      </c>
      <c r="AY217" s="247">
        <v>1</v>
      </c>
      <c r="AZ217" s="247">
        <v>1</v>
      </c>
      <c r="BA217" s="247">
        <v>1</v>
      </c>
      <c r="BB217" s="247">
        <v>1</v>
      </c>
      <c r="BC217" s="247">
        <v>1</v>
      </c>
      <c r="BD217" s="247">
        <v>1</v>
      </c>
      <c r="BE217" s="247">
        <v>1</v>
      </c>
      <c r="BF217" s="247">
        <v>1</v>
      </c>
      <c r="BG217" s="247">
        <v>1</v>
      </c>
      <c r="BH217" s="247">
        <v>1</v>
      </c>
      <c r="BI217" s="247">
        <v>1</v>
      </c>
      <c r="BJ217" s="247">
        <v>1</v>
      </c>
      <c r="BK217" s="247">
        <v>1</v>
      </c>
      <c r="BL217" s="247"/>
      <c r="BM217" s="248"/>
    </row>
    <row r="218" spans="1:65" s="236" customFormat="1" ht="5.25">
      <c r="A218" s="243">
        <v>7</v>
      </c>
      <c r="B218" s="249" t="s">
        <v>525</v>
      </c>
      <c r="C218" s="245" t="s">
        <v>526</v>
      </c>
      <c r="D218" s="246">
        <v>0.072</v>
      </c>
      <c r="E218" s="247">
        <v>1</v>
      </c>
      <c r="F218" s="247">
        <v>1</v>
      </c>
      <c r="G218" s="247">
        <v>1</v>
      </c>
      <c r="H218" s="247">
        <v>1</v>
      </c>
      <c r="I218" s="247">
        <v>1</v>
      </c>
      <c r="J218" s="247">
        <v>1</v>
      </c>
      <c r="K218" s="247">
        <v>1</v>
      </c>
      <c r="L218" s="247">
        <v>1</v>
      </c>
      <c r="M218" s="247">
        <v>1</v>
      </c>
      <c r="N218" s="247">
        <v>1</v>
      </c>
      <c r="O218" s="247">
        <v>1</v>
      </c>
      <c r="P218" s="247">
        <v>1</v>
      </c>
      <c r="Q218" s="247">
        <v>1</v>
      </c>
      <c r="R218" s="247">
        <v>1</v>
      </c>
      <c r="S218" s="247">
        <v>1</v>
      </c>
      <c r="T218" s="247">
        <v>1</v>
      </c>
      <c r="U218" s="247">
        <v>1</v>
      </c>
      <c r="V218" s="247">
        <v>1</v>
      </c>
      <c r="W218" s="247">
        <v>1</v>
      </c>
      <c r="X218" s="247">
        <v>1</v>
      </c>
      <c r="Y218" s="247">
        <v>1</v>
      </c>
      <c r="Z218" s="247">
        <v>1</v>
      </c>
      <c r="AA218" s="247">
        <v>1</v>
      </c>
      <c r="AB218" s="247">
        <v>1</v>
      </c>
      <c r="AC218" s="247">
        <v>1</v>
      </c>
      <c r="AD218" s="247">
        <v>1</v>
      </c>
      <c r="AE218" s="247">
        <v>1</v>
      </c>
      <c r="AF218" s="247">
        <v>1</v>
      </c>
      <c r="AG218" s="247">
        <v>1</v>
      </c>
      <c r="AH218" s="247">
        <v>1</v>
      </c>
      <c r="AI218" s="247">
        <v>1</v>
      </c>
      <c r="AJ218" s="247">
        <v>1</v>
      </c>
      <c r="AK218" s="247">
        <v>1</v>
      </c>
      <c r="AL218" s="247">
        <v>1</v>
      </c>
      <c r="AM218" s="247">
        <v>1</v>
      </c>
      <c r="AN218" s="247">
        <v>1</v>
      </c>
      <c r="AO218" s="247">
        <v>1</v>
      </c>
      <c r="AP218" s="247">
        <v>1</v>
      </c>
      <c r="AQ218" s="247">
        <v>1</v>
      </c>
      <c r="AR218" s="247">
        <v>1</v>
      </c>
      <c r="AS218" s="247">
        <v>1</v>
      </c>
      <c r="AT218" s="247">
        <v>1</v>
      </c>
      <c r="AU218" s="247">
        <v>1</v>
      </c>
      <c r="AV218" s="247">
        <v>1</v>
      </c>
      <c r="AW218" s="247">
        <v>1</v>
      </c>
      <c r="AX218" s="247">
        <v>1</v>
      </c>
      <c r="AY218" s="247">
        <v>1</v>
      </c>
      <c r="AZ218" s="247">
        <v>1</v>
      </c>
      <c r="BA218" s="247">
        <v>1</v>
      </c>
      <c r="BB218" s="247">
        <v>1</v>
      </c>
      <c r="BC218" s="247">
        <v>1</v>
      </c>
      <c r="BD218" s="247">
        <v>1</v>
      </c>
      <c r="BE218" s="247">
        <v>1</v>
      </c>
      <c r="BF218" s="247">
        <v>1</v>
      </c>
      <c r="BG218" s="247">
        <v>1</v>
      </c>
      <c r="BH218" s="247">
        <v>1</v>
      </c>
      <c r="BI218" s="247">
        <v>1</v>
      </c>
      <c r="BJ218" s="247">
        <v>1</v>
      </c>
      <c r="BK218" s="247">
        <v>1</v>
      </c>
      <c r="BL218" s="247"/>
      <c r="BM218" s="248"/>
    </row>
    <row r="219" spans="1:65" s="236" customFormat="1" ht="5.25">
      <c r="A219" s="243">
        <v>8</v>
      </c>
      <c r="B219" s="249" t="s">
        <v>529</v>
      </c>
      <c r="C219" s="245" t="s">
        <v>526</v>
      </c>
      <c r="D219" s="246">
        <v>0.08</v>
      </c>
      <c r="E219" s="247">
        <v>1</v>
      </c>
      <c r="F219" s="247">
        <v>1</v>
      </c>
      <c r="G219" s="247">
        <v>1</v>
      </c>
      <c r="H219" s="247">
        <v>1</v>
      </c>
      <c r="I219" s="247">
        <v>1</v>
      </c>
      <c r="J219" s="247">
        <v>1</v>
      </c>
      <c r="K219" s="247">
        <v>1</v>
      </c>
      <c r="L219" s="247">
        <v>1</v>
      </c>
      <c r="M219" s="247">
        <v>1</v>
      </c>
      <c r="N219" s="247">
        <v>1</v>
      </c>
      <c r="O219" s="247">
        <v>1</v>
      </c>
      <c r="P219" s="247">
        <v>1</v>
      </c>
      <c r="Q219" s="247">
        <v>1</v>
      </c>
      <c r="R219" s="247">
        <v>1</v>
      </c>
      <c r="S219" s="247">
        <v>1</v>
      </c>
      <c r="T219" s="247">
        <v>1</v>
      </c>
      <c r="U219" s="247">
        <v>1</v>
      </c>
      <c r="V219" s="247">
        <v>1</v>
      </c>
      <c r="W219" s="247">
        <v>1</v>
      </c>
      <c r="X219" s="247">
        <v>1</v>
      </c>
      <c r="Y219" s="247">
        <v>1</v>
      </c>
      <c r="Z219" s="247">
        <v>1</v>
      </c>
      <c r="AA219" s="247">
        <v>1</v>
      </c>
      <c r="AB219" s="247">
        <v>1</v>
      </c>
      <c r="AC219" s="247">
        <v>1</v>
      </c>
      <c r="AD219" s="247">
        <v>1</v>
      </c>
      <c r="AE219" s="247">
        <v>1</v>
      </c>
      <c r="AF219" s="247">
        <v>1</v>
      </c>
      <c r="AG219" s="247">
        <v>1</v>
      </c>
      <c r="AH219" s="247">
        <v>1</v>
      </c>
      <c r="AI219" s="247">
        <v>1</v>
      </c>
      <c r="AJ219" s="247">
        <v>1</v>
      </c>
      <c r="AK219" s="247">
        <v>1</v>
      </c>
      <c r="AL219" s="247">
        <v>1</v>
      </c>
      <c r="AM219" s="247">
        <v>1</v>
      </c>
      <c r="AN219" s="247">
        <v>1</v>
      </c>
      <c r="AO219" s="247">
        <v>1</v>
      </c>
      <c r="AP219" s="247">
        <v>1</v>
      </c>
      <c r="AQ219" s="247">
        <v>1</v>
      </c>
      <c r="AR219" s="247">
        <v>1</v>
      </c>
      <c r="AS219" s="247">
        <v>1</v>
      </c>
      <c r="AT219" s="247">
        <v>1</v>
      </c>
      <c r="AU219" s="247">
        <v>1</v>
      </c>
      <c r="AV219" s="247">
        <v>1</v>
      </c>
      <c r="AW219" s="247">
        <v>1</v>
      </c>
      <c r="AX219" s="247">
        <v>1</v>
      </c>
      <c r="AY219" s="247">
        <v>1</v>
      </c>
      <c r="AZ219" s="247">
        <v>1</v>
      </c>
      <c r="BA219" s="247">
        <v>1</v>
      </c>
      <c r="BB219" s="247">
        <v>1</v>
      </c>
      <c r="BC219" s="247">
        <v>1</v>
      </c>
      <c r="BD219" s="247">
        <v>1</v>
      </c>
      <c r="BE219" s="247">
        <v>1</v>
      </c>
      <c r="BF219" s="247">
        <v>1</v>
      </c>
      <c r="BG219" s="247">
        <v>1</v>
      </c>
      <c r="BH219" s="247">
        <v>1</v>
      </c>
      <c r="BI219" s="247">
        <v>1</v>
      </c>
      <c r="BJ219" s="247">
        <v>1</v>
      </c>
      <c r="BK219" s="247">
        <v>1</v>
      </c>
      <c r="BL219" s="247"/>
      <c r="BM219" s="248"/>
    </row>
    <row r="220" spans="1:65" s="236" customFormat="1" ht="5.25">
      <c r="A220" s="243">
        <v>9</v>
      </c>
      <c r="B220" s="249" t="s">
        <v>530</v>
      </c>
      <c r="C220" s="245" t="s">
        <v>526</v>
      </c>
      <c r="D220" s="246">
        <v>0.075</v>
      </c>
      <c r="E220" s="247">
        <v>1</v>
      </c>
      <c r="F220" s="247">
        <v>1</v>
      </c>
      <c r="G220" s="247">
        <v>1</v>
      </c>
      <c r="H220" s="247">
        <v>1</v>
      </c>
      <c r="I220" s="247">
        <v>1</v>
      </c>
      <c r="J220" s="247">
        <v>1</v>
      </c>
      <c r="K220" s="247">
        <v>1</v>
      </c>
      <c r="L220" s="247">
        <v>1</v>
      </c>
      <c r="M220" s="247">
        <v>1</v>
      </c>
      <c r="N220" s="247">
        <v>1</v>
      </c>
      <c r="O220" s="247">
        <v>1</v>
      </c>
      <c r="P220" s="247">
        <v>1</v>
      </c>
      <c r="Q220" s="247">
        <v>1</v>
      </c>
      <c r="R220" s="247">
        <v>1</v>
      </c>
      <c r="S220" s="247">
        <v>1</v>
      </c>
      <c r="T220" s="247">
        <v>1</v>
      </c>
      <c r="U220" s="247">
        <v>1</v>
      </c>
      <c r="V220" s="247">
        <v>1</v>
      </c>
      <c r="W220" s="247">
        <v>1</v>
      </c>
      <c r="X220" s="247">
        <v>1</v>
      </c>
      <c r="Y220" s="247">
        <v>1</v>
      </c>
      <c r="Z220" s="247">
        <v>1</v>
      </c>
      <c r="AA220" s="247">
        <v>1</v>
      </c>
      <c r="AB220" s="247">
        <v>1</v>
      </c>
      <c r="AC220" s="247">
        <v>1</v>
      </c>
      <c r="AD220" s="247">
        <v>1</v>
      </c>
      <c r="AE220" s="247">
        <v>1</v>
      </c>
      <c r="AF220" s="247">
        <v>1</v>
      </c>
      <c r="AG220" s="247">
        <v>1</v>
      </c>
      <c r="AH220" s="247">
        <v>1</v>
      </c>
      <c r="AI220" s="247">
        <v>1</v>
      </c>
      <c r="AJ220" s="247">
        <v>1</v>
      </c>
      <c r="AK220" s="247">
        <v>1</v>
      </c>
      <c r="AL220" s="247">
        <v>1</v>
      </c>
      <c r="AM220" s="247">
        <v>1</v>
      </c>
      <c r="AN220" s="247">
        <v>1</v>
      </c>
      <c r="AO220" s="247">
        <v>1</v>
      </c>
      <c r="AP220" s="247">
        <v>1</v>
      </c>
      <c r="AQ220" s="247">
        <v>1</v>
      </c>
      <c r="AR220" s="247">
        <v>1</v>
      </c>
      <c r="AS220" s="247">
        <v>1</v>
      </c>
      <c r="AT220" s="247">
        <v>1</v>
      </c>
      <c r="AU220" s="247">
        <v>1</v>
      </c>
      <c r="AV220" s="247">
        <v>1</v>
      </c>
      <c r="AW220" s="247">
        <v>1</v>
      </c>
      <c r="AX220" s="247">
        <v>1</v>
      </c>
      <c r="AY220" s="247">
        <v>1</v>
      </c>
      <c r="AZ220" s="247">
        <v>1</v>
      </c>
      <c r="BA220" s="247">
        <v>1</v>
      </c>
      <c r="BB220" s="247">
        <v>1</v>
      </c>
      <c r="BC220" s="247">
        <v>1</v>
      </c>
      <c r="BD220" s="247">
        <v>1</v>
      </c>
      <c r="BE220" s="247">
        <v>1</v>
      </c>
      <c r="BF220" s="247">
        <v>1</v>
      </c>
      <c r="BG220" s="247">
        <v>1</v>
      </c>
      <c r="BH220" s="247">
        <v>1</v>
      </c>
      <c r="BI220" s="247">
        <v>1</v>
      </c>
      <c r="BJ220" s="247">
        <v>1</v>
      </c>
      <c r="BK220" s="247">
        <v>1</v>
      </c>
      <c r="BL220" s="247"/>
      <c r="BM220" s="248"/>
    </row>
    <row r="221" spans="1:65" s="236" customFormat="1" ht="5.25">
      <c r="A221" s="243">
        <v>10</v>
      </c>
      <c r="B221" s="249" t="s">
        <v>531</v>
      </c>
      <c r="C221" s="245" t="s">
        <v>526</v>
      </c>
      <c r="D221" s="246">
        <v>0.078</v>
      </c>
      <c r="E221" s="247">
        <v>1</v>
      </c>
      <c r="F221" s="247">
        <v>1</v>
      </c>
      <c r="G221" s="247">
        <v>1</v>
      </c>
      <c r="H221" s="247">
        <v>1</v>
      </c>
      <c r="I221" s="247">
        <v>1</v>
      </c>
      <c r="J221" s="247">
        <v>1</v>
      </c>
      <c r="K221" s="247">
        <v>1</v>
      </c>
      <c r="L221" s="247">
        <v>1</v>
      </c>
      <c r="M221" s="247">
        <v>1</v>
      </c>
      <c r="N221" s="247">
        <v>1</v>
      </c>
      <c r="O221" s="247">
        <v>1</v>
      </c>
      <c r="P221" s="247">
        <v>1</v>
      </c>
      <c r="Q221" s="247">
        <v>1</v>
      </c>
      <c r="R221" s="247">
        <v>1</v>
      </c>
      <c r="S221" s="247">
        <v>1</v>
      </c>
      <c r="T221" s="247">
        <v>1</v>
      </c>
      <c r="U221" s="247">
        <v>1</v>
      </c>
      <c r="V221" s="247">
        <v>1</v>
      </c>
      <c r="W221" s="247">
        <v>1</v>
      </c>
      <c r="X221" s="247">
        <v>1</v>
      </c>
      <c r="Y221" s="247">
        <v>1</v>
      </c>
      <c r="Z221" s="247">
        <v>1</v>
      </c>
      <c r="AA221" s="247">
        <v>1</v>
      </c>
      <c r="AB221" s="247">
        <v>1</v>
      </c>
      <c r="AC221" s="247">
        <v>1</v>
      </c>
      <c r="AD221" s="247">
        <v>1</v>
      </c>
      <c r="AE221" s="247">
        <v>1</v>
      </c>
      <c r="AF221" s="247">
        <v>1</v>
      </c>
      <c r="AG221" s="247">
        <v>1</v>
      </c>
      <c r="AH221" s="247">
        <v>1</v>
      </c>
      <c r="AI221" s="247">
        <v>1</v>
      </c>
      <c r="AJ221" s="247">
        <v>1</v>
      </c>
      <c r="AK221" s="247">
        <v>1</v>
      </c>
      <c r="AL221" s="247">
        <v>1</v>
      </c>
      <c r="AM221" s="247">
        <v>1</v>
      </c>
      <c r="AN221" s="247">
        <v>1</v>
      </c>
      <c r="AO221" s="247">
        <v>1</v>
      </c>
      <c r="AP221" s="247">
        <v>1</v>
      </c>
      <c r="AQ221" s="247">
        <v>1</v>
      </c>
      <c r="AR221" s="247">
        <v>1</v>
      </c>
      <c r="AS221" s="247">
        <v>1</v>
      </c>
      <c r="AT221" s="247">
        <v>1</v>
      </c>
      <c r="AU221" s="247">
        <v>1</v>
      </c>
      <c r="AV221" s="247">
        <v>1</v>
      </c>
      <c r="AW221" s="247">
        <v>1</v>
      </c>
      <c r="AX221" s="247">
        <v>1</v>
      </c>
      <c r="AY221" s="247">
        <v>1</v>
      </c>
      <c r="AZ221" s="247">
        <v>1</v>
      </c>
      <c r="BA221" s="247">
        <v>1</v>
      </c>
      <c r="BB221" s="247">
        <v>1</v>
      </c>
      <c r="BC221" s="247">
        <v>1</v>
      </c>
      <c r="BD221" s="247">
        <v>1</v>
      </c>
      <c r="BE221" s="247">
        <v>1</v>
      </c>
      <c r="BF221" s="247">
        <v>1</v>
      </c>
      <c r="BG221" s="247">
        <v>1</v>
      </c>
      <c r="BH221" s="247">
        <v>1</v>
      </c>
      <c r="BI221" s="247">
        <v>1</v>
      </c>
      <c r="BJ221" s="247">
        <v>1</v>
      </c>
      <c r="BK221" s="247">
        <v>1</v>
      </c>
      <c r="BL221" s="247"/>
      <c r="BM221" s="248"/>
    </row>
    <row r="222" spans="1:65" s="236" customFormat="1" ht="5.25">
      <c r="A222" s="243">
        <v>11</v>
      </c>
      <c r="B222" s="249" t="s">
        <v>532</v>
      </c>
      <c r="C222" s="245" t="s">
        <v>526</v>
      </c>
      <c r="D222" s="246">
        <v>0.075</v>
      </c>
      <c r="E222" s="247">
        <v>1</v>
      </c>
      <c r="F222" s="247">
        <v>1</v>
      </c>
      <c r="G222" s="247">
        <v>1</v>
      </c>
      <c r="H222" s="247">
        <v>1</v>
      </c>
      <c r="I222" s="247">
        <v>1</v>
      </c>
      <c r="J222" s="247">
        <v>1</v>
      </c>
      <c r="K222" s="247">
        <v>1</v>
      </c>
      <c r="L222" s="247">
        <v>1</v>
      </c>
      <c r="M222" s="247">
        <v>1</v>
      </c>
      <c r="N222" s="247">
        <v>1</v>
      </c>
      <c r="O222" s="247">
        <v>1</v>
      </c>
      <c r="P222" s="247">
        <v>1</v>
      </c>
      <c r="Q222" s="247">
        <v>1</v>
      </c>
      <c r="R222" s="247">
        <v>1</v>
      </c>
      <c r="S222" s="247">
        <v>1</v>
      </c>
      <c r="T222" s="247">
        <v>1</v>
      </c>
      <c r="U222" s="247">
        <v>1</v>
      </c>
      <c r="V222" s="247">
        <v>1</v>
      </c>
      <c r="W222" s="247">
        <v>1</v>
      </c>
      <c r="X222" s="247">
        <v>1</v>
      </c>
      <c r="Y222" s="247">
        <v>1</v>
      </c>
      <c r="Z222" s="247">
        <v>1</v>
      </c>
      <c r="AA222" s="247">
        <v>1</v>
      </c>
      <c r="AB222" s="247">
        <v>1</v>
      </c>
      <c r="AC222" s="247">
        <v>1</v>
      </c>
      <c r="AD222" s="247">
        <v>1</v>
      </c>
      <c r="AE222" s="247">
        <v>1</v>
      </c>
      <c r="AF222" s="247">
        <v>1</v>
      </c>
      <c r="AG222" s="247">
        <v>1</v>
      </c>
      <c r="AH222" s="247">
        <v>1</v>
      </c>
      <c r="AI222" s="247">
        <v>1</v>
      </c>
      <c r="AJ222" s="247">
        <v>1</v>
      </c>
      <c r="AK222" s="247">
        <v>1</v>
      </c>
      <c r="AL222" s="247">
        <v>1</v>
      </c>
      <c r="AM222" s="247">
        <v>1</v>
      </c>
      <c r="AN222" s="247">
        <v>1</v>
      </c>
      <c r="AO222" s="247">
        <v>1</v>
      </c>
      <c r="AP222" s="247">
        <v>1</v>
      </c>
      <c r="AQ222" s="247">
        <v>1</v>
      </c>
      <c r="AR222" s="247">
        <v>1</v>
      </c>
      <c r="AS222" s="247">
        <v>1</v>
      </c>
      <c r="AT222" s="247">
        <v>1</v>
      </c>
      <c r="AU222" s="247">
        <v>1</v>
      </c>
      <c r="AV222" s="247">
        <v>1</v>
      </c>
      <c r="AW222" s="247">
        <v>1</v>
      </c>
      <c r="AX222" s="247">
        <v>1</v>
      </c>
      <c r="AY222" s="247">
        <v>1</v>
      </c>
      <c r="AZ222" s="247">
        <v>1</v>
      </c>
      <c r="BA222" s="247">
        <v>1</v>
      </c>
      <c r="BB222" s="247">
        <v>1</v>
      </c>
      <c r="BC222" s="247">
        <v>1</v>
      </c>
      <c r="BD222" s="247">
        <v>1</v>
      </c>
      <c r="BE222" s="247">
        <v>1</v>
      </c>
      <c r="BF222" s="247">
        <v>1</v>
      </c>
      <c r="BG222" s="247">
        <v>1</v>
      </c>
      <c r="BH222" s="247">
        <v>1</v>
      </c>
      <c r="BI222" s="247">
        <v>1</v>
      </c>
      <c r="BJ222" s="247">
        <v>1</v>
      </c>
      <c r="BK222" s="247">
        <v>1</v>
      </c>
      <c r="BL222" s="247"/>
      <c r="BM222" s="248"/>
    </row>
    <row r="223" spans="1:65" s="236" customFormat="1" ht="5.25">
      <c r="A223" s="243">
        <v>12</v>
      </c>
      <c r="B223" s="249" t="s">
        <v>533</v>
      </c>
      <c r="C223" s="245" t="s">
        <v>526</v>
      </c>
      <c r="D223" s="246">
        <v>0.075</v>
      </c>
      <c r="E223" s="247">
        <v>1</v>
      </c>
      <c r="F223" s="247">
        <v>1</v>
      </c>
      <c r="G223" s="247">
        <v>1</v>
      </c>
      <c r="H223" s="247">
        <v>1</v>
      </c>
      <c r="I223" s="247">
        <v>1</v>
      </c>
      <c r="J223" s="247">
        <v>1</v>
      </c>
      <c r="K223" s="247">
        <v>1</v>
      </c>
      <c r="L223" s="247">
        <v>1</v>
      </c>
      <c r="M223" s="247">
        <v>1</v>
      </c>
      <c r="N223" s="247">
        <v>1</v>
      </c>
      <c r="O223" s="247">
        <v>1</v>
      </c>
      <c r="P223" s="247">
        <v>1</v>
      </c>
      <c r="Q223" s="247">
        <v>1</v>
      </c>
      <c r="R223" s="247">
        <v>1</v>
      </c>
      <c r="S223" s="247">
        <v>1</v>
      </c>
      <c r="T223" s="247">
        <v>1</v>
      </c>
      <c r="U223" s="247">
        <v>1</v>
      </c>
      <c r="V223" s="247">
        <v>1</v>
      </c>
      <c r="W223" s="247">
        <v>1</v>
      </c>
      <c r="X223" s="247">
        <v>1</v>
      </c>
      <c r="Y223" s="247">
        <v>1</v>
      </c>
      <c r="Z223" s="247">
        <v>1</v>
      </c>
      <c r="AA223" s="247">
        <v>1</v>
      </c>
      <c r="AB223" s="247">
        <v>1</v>
      </c>
      <c r="AC223" s="247">
        <v>1</v>
      </c>
      <c r="AD223" s="247">
        <v>1</v>
      </c>
      <c r="AE223" s="247">
        <v>1</v>
      </c>
      <c r="AF223" s="247">
        <v>1</v>
      </c>
      <c r="AG223" s="247">
        <v>1</v>
      </c>
      <c r="AH223" s="247">
        <v>1</v>
      </c>
      <c r="AI223" s="247">
        <v>1</v>
      </c>
      <c r="AJ223" s="247">
        <v>1</v>
      </c>
      <c r="AK223" s="247">
        <v>1</v>
      </c>
      <c r="AL223" s="247">
        <v>1</v>
      </c>
      <c r="AM223" s="247">
        <v>1</v>
      </c>
      <c r="AN223" s="247">
        <v>1</v>
      </c>
      <c r="AO223" s="247">
        <v>1</v>
      </c>
      <c r="AP223" s="247">
        <v>1</v>
      </c>
      <c r="AQ223" s="247">
        <v>1</v>
      </c>
      <c r="AR223" s="247">
        <v>1</v>
      </c>
      <c r="AS223" s="247">
        <v>1</v>
      </c>
      <c r="AT223" s="247">
        <v>1</v>
      </c>
      <c r="AU223" s="247">
        <v>1</v>
      </c>
      <c r="AV223" s="247">
        <v>1</v>
      </c>
      <c r="AW223" s="247">
        <v>1</v>
      </c>
      <c r="AX223" s="247">
        <v>1</v>
      </c>
      <c r="AY223" s="247">
        <v>1</v>
      </c>
      <c r="AZ223" s="247">
        <v>1</v>
      </c>
      <c r="BA223" s="247">
        <v>1</v>
      </c>
      <c r="BB223" s="247">
        <v>1</v>
      </c>
      <c r="BC223" s="247">
        <v>1</v>
      </c>
      <c r="BD223" s="247">
        <v>1</v>
      </c>
      <c r="BE223" s="247">
        <v>1</v>
      </c>
      <c r="BF223" s="247">
        <v>1</v>
      </c>
      <c r="BG223" s="247">
        <v>1</v>
      </c>
      <c r="BH223" s="247">
        <v>1</v>
      </c>
      <c r="BI223" s="247">
        <v>1</v>
      </c>
      <c r="BJ223" s="247">
        <v>1</v>
      </c>
      <c r="BK223" s="247">
        <v>1</v>
      </c>
      <c r="BL223" s="247"/>
      <c r="BM223" s="248"/>
    </row>
    <row r="224" spans="1:65" s="236" customFormat="1" ht="5.25">
      <c r="A224" s="243">
        <v>13</v>
      </c>
      <c r="B224" s="249" t="s">
        <v>38</v>
      </c>
      <c r="C224" s="245" t="s">
        <v>526</v>
      </c>
      <c r="D224" s="246">
        <v>0.072</v>
      </c>
      <c r="E224" s="247">
        <v>1</v>
      </c>
      <c r="F224" s="247">
        <v>1</v>
      </c>
      <c r="G224" s="247">
        <v>1</v>
      </c>
      <c r="H224" s="247">
        <v>1</v>
      </c>
      <c r="I224" s="247">
        <v>1</v>
      </c>
      <c r="J224" s="247">
        <v>1</v>
      </c>
      <c r="K224" s="247">
        <v>1</v>
      </c>
      <c r="L224" s="247">
        <v>1</v>
      </c>
      <c r="M224" s="247">
        <v>1</v>
      </c>
      <c r="N224" s="247">
        <v>1</v>
      </c>
      <c r="O224" s="247">
        <v>1</v>
      </c>
      <c r="P224" s="247">
        <v>1</v>
      </c>
      <c r="Q224" s="247">
        <v>1</v>
      </c>
      <c r="R224" s="247">
        <v>1</v>
      </c>
      <c r="S224" s="247">
        <v>1</v>
      </c>
      <c r="T224" s="247">
        <v>1</v>
      </c>
      <c r="U224" s="247">
        <v>1</v>
      </c>
      <c r="V224" s="247">
        <v>1</v>
      </c>
      <c r="W224" s="247">
        <v>1</v>
      </c>
      <c r="X224" s="247">
        <v>1</v>
      </c>
      <c r="Y224" s="247">
        <v>1</v>
      </c>
      <c r="Z224" s="247">
        <v>1</v>
      </c>
      <c r="AA224" s="247">
        <v>1</v>
      </c>
      <c r="AB224" s="247">
        <v>1</v>
      </c>
      <c r="AC224" s="247">
        <v>1</v>
      </c>
      <c r="AD224" s="247">
        <v>1</v>
      </c>
      <c r="AE224" s="247">
        <v>1</v>
      </c>
      <c r="AF224" s="247">
        <v>1</v>
      </c>
      <c r="AG224" s="247">
        <v>1</v>
      </c>
      <c r="AH224" s="247">
        <v>1</v>
      </c>
      <c r="AI224" s="247">
        <v>1</v>
      </c>
      <c r="AJ224" s="247">
        <v>1</v>
      </c>
      <c r="AK224" s="247">
        <v>1</v>
      </c>
      <c r="AL224" s="247">
        <v>1</v>
      </c>
      <c r="AM224" s="247">
        <v>1</v>
      </c>
      <c r="AN224" s="247">
        <v>1</v>
      </c>
      <c r="AO224" s="247">
        <v>1</v>
      </c>
      <c r="AP224" s="247">
        <v>1</v>
      </c>
      <c r="AQ224" s="247">
        <v>1</v>
      </c>
      <c r="AR224" s="247">
        <v>1</v>
      </c>
      <c r="AS224" s="247">
        <v>1</v>
      </c>
      <c r="AT224" s="247">
        <v>1</v>
      </c>
      <c r="AU224" s="247">
        <v>1</v>
      </c>
      <c r="AV224" s="247">
        <v>1</v>
      </c>
      <c r="AW224" s="247">
        <v>1</v>
      </c>
      <c r="AX224" s="247">
        <v>1</v>
      </c>
      <c r="AY224" s="247">
        <v>1</v>
      </c>
      <c r="AZ224" s="247">
        <v>1</v>
      </c>
      <c r="BA224" s="247">
        <v>1</v>
      </c>
      <c r="BB224" s="247">
        <v>1</v>
      </c>
      <c r="BC224" s="247">
        <v>1</v>
      </c>
      <c r="BD224" s="247">
        <v>1</v>
      </c>
      <c r="BE224" s="247">
        <v>1</v>
      </c>
      <c r="BF224" s="247">
        <v>1</v>
      </c>
      <c r="BG224" s="247">
        <v>1</v>
      </c>
      <c r="BH224" s="247">
        <v>1</v>
      </c>
      <c r="BI224" s="247">
        <v>1</v>
      </c>
      <c r="BJ224" s="247">
        <v>1</v>
      </c>
      <c r="BK224" s="247">
        <v>1</v>
      </c>
      <c r="BL224" s="247"/>
      <c r="BM224" s="248"/>
    </row>
    <row r="225" spans="1:65" s="236" customFormat="1" ht="5.25">
      <c r="A225" s="243">
        <v>14</v>
      </c>
      <c r="B225" s="249" t="s">
        <v>39</v>
      </c>
      <c r="C225" s="245" t="s">
        <v>526</v>
      </c>
      <c r="D225" s="246">
        <v>0.072</v>
      </c>
      <c r="E225" s="247">
        <v>1</v>
      </c>
      <c r="F225" s="247">
        <v>1</v>
      </c>
      <c r="G225" s="247">
        <v>1</v>
      </c>
      <c r="H225" s="247">
        <v>1</v>
      </c>
      <c r="I225" s="247">
        <v>1</v>
      </c>
      <c r="J225" s="247">
        <v>1</v>
      </c>
      <c r="K225" s="247">
        <v>1</v>
      </c>
      <c r="L225" s="247">
        <v>1</v>
      </c>
      <c r="M225" s="247">
        <v>1</v>
      </c>
      <c r="N225" s="247">
        <v>1</v>
      </c>
      <c r="O225" s="247">
        <v>1</v>
      </c>
      <c r="P225" s="247">
        <v>1</v>
      </c>
      <c r="Q225" s="247">
        <v>1</v>
      </c>
      <c r="R225" s="247">
        <v>1</v>
      </c>
      <c r="S225" s="247">
        <v>1</v>
      </c>
      <c r="T225" s="247">
        <v>1</v>
      </c>
      <c r="U225" s="247">
        <v>1</v>
      </c>
      <c r="V225" s="247">
        <v>1</v>
      </c>
      <c r="W225" s="247">
        <v>1</v>
      </c>
      <c r="X225" s="247">
        <v>1</v>
      </c>
      <c r="Y225" s="247">
        <v>1</v>
      </c>
      <c r="Z225" s="247">
        <v>1</v>
      </c>
      <c r="AA225" s="247">
        <v>1</v>
      </c>
      <c r="AB225" s="247">
        <v>1</v>
      </c>
      <c r="AC225" s="247">
        <v>1</v>
      </c>
      <c r="AD225" s="247">
        <v>1</v>
      </c>
      <c r="AE225" s="247">
        <v>1</v>
      </c>
      <c r="AF225" s="247">
        <v>1</v>
      </c>
      <c r="AG225" s="247">
        <v>1</v>
      </c>
      <c r="AH225" s="247">
        <v>1</v>
      </c>
      <c r="AI225" s="247">
        <v>1</v>
      </c>
      <c r="AJ225" s="247">
        <v>1</v>
      </c>
      <c r="AK225" s="247">
        <v>1</v>
      </c>
      <c r="AL225" s="247">
        <v>1</v>
      </c>
      <c r="AM225" s="247">
        <v>1</v>
      </c>
      <c r="AN225" s="247">
        <v>1</v>
      </c>
      <c r="AO225" s="247">
        <v>1</v>
      </c>
      <c r="AP225" s="247">
        <v>1</v>
      </c>
      <c r="AQ225" s="247">
        <v>1</v>
      </c>
      <c r="AR225" s="247">
        <v>1</v>
      </c>
      <c r="AS225" s="247">
        <v>1</v>
      </c>
      <c r="AT225" s="247">
        <v>1</v>
      </c>
      <c r="AU225" s="247">
        <v>1</v>
      </c>
      <c r="AV225" s="247">
        <v>1</v>
      </c>
      <c r="AW225" s="247">
        <v>1</v>
      </c>
      <c r="AX225" s="247">
        <v>1</v>
      </c>
      <c r="AY225" s="247">
        <v>1</v>
      </c>
      <c r="AZ225" s="247">
        <v>1</v>
      </c>
      <c r="BA225" s="247">
        <v>1</v>
      </c>
      <c r="BB225" s="247">
        <v>1</v>
      </c>
      <c r="BC225" s="247">
        <v>1</v>
      </c>
      <c r="BD225" s="247">
        <v>1</v>
      </c>
      <c r="BE225" s="247">
        <v>1</v>
      </c>
      <c r="BF225" s="247">
        <v>1</v>
      </c>
      <c r="BG225" s="247">
        <v>1</v>
      </c>
      <c r="BH225" s="247">
        <v>1</v>
      </c>
      <c r="BI225" s="247">
        <v>1</v>
      </c>
      <c r="BJ225" s="247">
        <v>1</v>
      </c>
      <c r="BK225" s="247">
        <v>1</v>
      </c>
      <c r="BL225" s="247"/>
      <c r="BM225" s="248"/>
    </row>
    <row r="226" spans="1:65" s="236" customFormat="1" ht="5.25">
      <c r="A226" s="243">
        <v>15</v>
      </c>
      <c r="B226" s="249" t="s">
        <v>40</v>
      </c>
      <c r="C226" s="245" t="s">
        <v>526</v>
      </c>
      <c r="D226" s="246">
        <v>0.07</v>
      </c>
      <c r="E226" s="247">
        <v>1</v>
      </c>
      <c r="F226" s="247">
        <v>1</v>
      </c>
      <c r="G226" s="247">
        <v>1</v>
      </c>
      <c r="H226" s="247">
        <v>1</v>
      </c>
      <c r="I226" s="247">
        <v>1</v>
      </c>
      <c r="J226" s="247">
        <v>1</v>
      </c>
      <c r="K226" s="247">
        <v>1</v>
      </c>
      <c r="L226" s="247">
        <v>1</v>
      </c>
      <c r="M226" s="247">
        <v>1</v>
      </c>
      <c r="N226" s="247">
        <v>1</v>
      </c>
      <c r="O226" s="247">
        <v>1</v>
      </c>
      <c r="P226" s="247">
        <v>1</v>
      </c>
      <c r="Q226" s="247">
        <v>1</v>
      </c>
      <c r="R226" s="247">
        <v>1</v>
      </c>
      <c r="S226" s="247">
        <v>1</v>
      </c>
      <c r="T226" s="247">
        <v>1</v>
      </c>
      <c r="U226" s="247">
        <v>1</v>
      </c>
      <c r="V226" s="247">
        <v>1</v>
      </c>
      <c r="W226" s="247">
        <v>1</v>
      </c>
      <c r="X226" s="247">
        <v>1</v>
      </c>
      <c r="Y226" s="247">
        <v>1</v>
      </c>
      <c r="Z226" s="247">
        <v>1</v>
      </c>
      <c r="AA226" s="247">
        <v>1</v>
      </c>
      <c r="AB226" s="247">
        <v>1</v>
      </c>
      <c r="AC226" s="247">
        <v>1</v>
      </c>
      <c r="AD226" s="247">
        <v>1</v>
      </c>
      <c r="AE226" s="247">
        <v>1</v>
      </c>
      <c r="AF226" s="247">
        <v>1</v>
      </c>
      <c r="AG226" s="247">
        <v>1</v>
      </c>
      <c r="AH226" s="247">
        <v>1</v>
      </c>
      <c r="AI226" s="247">
        <v>1</v>
      </c>
      <c r="AJ226" s="247">
        <v>1</v>
      </c>
      <c r="AK226" s="247">
        <v>1</v>
      </c>
      <c r="AL226" s="247">
        <v>1</v>
      </c>
      <c r="AM226" s="247">
        <v>1</v>
      </c>
      <c r="AN226" s="247">
        <v>1</v>
      </c>
      <c r="AO226" s="247">
        <v>1</v>
      </c>
      <c r="AP226" s="247">
        <v>1</v>
      </c>
      <c r="AQ226" s="247">
        <v>1</v>
      </c>
      <c r="AR226" s="247">
        <v>1</v>
      </c>
      <c r="AS226" s="247">
        <v>1</v>
      </c>
      <c r="AT226" s="247">
        <v>1</v>
      </c>
      <c r="AU226" s="247">
        <v>1</v>
      </c>
      <c r="AV226" s="247">
        <v>1</v>
      </c>
      <c r="AW226" s="247">
        <v>1</v>
      </c>
      <c r="AX226" s="247">
        <v>1</v>
      </c>
      <c r="AY226" s="247">
        <v>1</v>
      </c>
      <c r="AZ226" s="247">
        <v>1</v>
      </c>
      <c r="BA226" s="247">
        <v>1</v>
      </c>
      <c r="BB226" s="247">
        <v>1</v>
      </c>
      <c r="BC226" s="247">
        <v>1</v>
      </c>
      <c r="BD226" s="247">
        <v>1</v>
      </c>
      <c r="BE226" s="247">
        <v>1</v>
      </c>
      <c r="BF226" s="247">
        <v>1</v>
      </c>
      <c r="BG226" s="247">
        <v>1</v>
      </c>
      <c r="BH226" s="247">
        <v>1</v>
      </c>
      <c r="BI226" s="247">
        <v>1</v>
      </c>
      <c r="BJ226" s="247">
        <v>1</v>
      </c>
      <c r="BK226" s="247">
        <v>1</v>
      </c>
      <c r="BL226" s="247"/>
      <c r="BM226" s="248"/>
    </row>
    <row r="227" spans="1:65" s="236" customFormat="1" ht="5.25">
      <c r="A227" s="243">
        <v>16</v>
      </c>
      <c r="B227" s="249" t="s">
        <v>534</v>
      </c>
      <c r="C227" s="245" t="s">
        <v>526</v>
      </c>
      <c r="D227" s="246">
        <v>0.072</v>
      </c>
      <c r="E227" s="247">
        <v>1</v>
      </c>
      <c r="F227" s="247">
        <v>1</v>
      </c>
      <c r="G227" s="247">
        <v>1</v>
      </c>
      <c r="H227" s="247">
        <v>1</v>
      </c>
      <c r="I227" s="247">
        <v>1</v>
      </c>
      <c r="J227" s="247">
        <v>1</v>
      </c>
      <c r="K227" s="247">
        <v>1</v>
      </c>
      <c r="L227" s="247">
        <v>1</v>
      </c>
      <c r="M227" s="247">
        <v>1</v>
      </c>
      <c r="N227" s="247">
        <v>1</v>
      </c>
      <c r="O227" s="247">
        <v>1</v>
      </c>
      <c r="P227" s="247">
        <v>1</v>
      </c>
      <c r="Q227" s="247">
        <v>1</v>
      </c>
      <c r="R227" s="247">
        <v>1</v>
      </c>
      <c r="S227" s="247">
        <v>1</v>
      </c>
      <c r="T227" s="247">
        <v>1</v>
      </c>
      <c r="U227" s="247">
        <v>1</v>
      </c>
      <c r="V227" s="247">
        <v>1</v>
      </c>
      <c r="W227" s="247">
        <v>1</v>
      </c>
      <c r="X227" s="247">
        <v>1</v>
      </c>
      <c r="Y227" s="247">
        <v>1</v>
      </c>
      <c r="Z227" s="247">
        <v>1</v>
      </c>
      <c r="AA227" s="247">
        <v>1</v>
      </c>
      <c r="AB227" s="247">
        <v>1</v>
      </c>
      <c r="AC227" s="247">
        <v>1</v>
      </c>
      <c r="AD227" s="247">
        <v>1</v>
      </c>
      <c r="AE227" s="247">
        <v>1</v>
      </c>
      <c r="AF227" s="247">
        <v>1</v>
      </c>
      <c r="AG227" s="247">
        <v>1</v>
      </c>
      <c r="AH227" s="247">
        <v>1</v>
      </c>
      <c r="AI227" s="247">
        <v>1</v>
      </c>
      <c r="AJ227" s="247">
        <v>1</v>
      </c>
      <c r="AK227" s="247">
        <v>1</v>
      </c>
      <c r="AL227" s="247">
        <v>1</v>
      </c>
      <c r="AM227" s="247">
        <v>1</v>
      </c>
      <c r="AN227" s="247">
        <v>1</v>
      </c>
      <c r="AO227" s="247">
        <v>1</v>
      </c>
      <c r="AP227" s="247">
        <v>1</v>
      </c>
      <c r="AQ227" s="247">
        <v>1</v>
      </c>
      <c r="AR227" s="247">
        <v>1</v>
      </c>
      <c r="AS227" s="247">
        <v>1</v>
      </c>
      <c r="AT227" s="247">
        <v>1</v>
      </c>
      <c r="AU227" s="247">
        <v>1</v>
      </c>
      <c r="AV227" s="247">
        <v>1</v>
      </c>
      <c r="AW227" s="247">
        <v>1</v>
      </c>
      <c r="AX227" s="247">
        <v>1</v>
      </c>
      <c r="AY227" s="247">
        <v>1</v>
      </c>
      <c r="AZ227" s="247">
        <v>1</v>
      </c>
      <c r="BA227" s="247">
        <v>1</v>
      </c>
      <c r="BB227" s="247">
        <v>1</v>
      </c>
      <c r="BC227" s="247">
        <v>1</v>
      </c>
      <c r="BD227" s="247">
        <v>1</v>
      </c>
      <c r="BE227" s="247">
        <v>1</v>
      </c>
      <c r="BF227" s="247">
        <v>1</v>
      </c>
      <c r="BG227" s="247">
        <v>1</v>
      </c>
      <c r="BH227" s="247">
        <v>1</v>
      </c>
      <c r="BI227" s="247">
        <v>1</v>
      </c>
      <c r="BJ227" s="247">
        <v>1</v>
      </c>
      <c r="BK227" s="247">
        <v>1</v>
      </c>
      <c r="BL227" s="247"/>
      <c r="BM227" s="248"/>
    </row>
    <row r="228" spans="1:65" s="236" customFormat="1" ht="5.25">
      <c r="A228" s="243">
        <v>17</v>
      </c>
      <c r="B228" s="249" t="s">
        <v>258</v>
      </c>
      <c r="C228" s="245" t="s">
        <v>526</v>
      </c>
      <c r="D228" s="246">
        <v>0.075</v>
      </c>
      <c r="E228" s="247">
        <v>1</v>
      </c>
      <c r="F228" s="247">
        <v>1</v>
      </c>
      <c r="G228" s="247">
        <v>1</v>
      </c>
      <c r="H228" s="247">
        <v>1</v>
      </c>
      <c r="I228" s="247">
        <v>1</v>
      </c>
      <c r="J228" s="247">
        <v>1</v>
      </c>
      <c r="K228" s="247">
        <v>1</v>
      </c>
      <c r="L228" s="247">
        <v>1</v>
      </c>
      <c r="M228" s="247">
        <v>1</v>
      </c>
      <c r="N228" s="247">
        <v>1</v>
      </c>
      <c r="O228" s="247">
        <v>1</v>
      </c>
      <c r="P228" s="247">
        <v>1</v>
      </c>
      <c r="Q228" s="247">
        <v>1</v>
      </c>
      <c r="R228" s="247">
        <v>1</v>
      </c>
      <c r="S228" s="247">
        <v>1</v>
      </c>
      <c r="T228" s="247">
        <v>1</v>
      </c>
      <c r="U228" s="247">
        <v>1</v>
      </c>
      <c r="V228" s="247">
        <v>1</v>
      </c>
      <c r="W228" s="247">
        <v>1</v>
      </c>
      <c r="X228" s="247">
        <v>1</v>
      </c>
      <c r="Y228" s="247">
        <v>1</v>
      </c>
      <c r="Z228" s="247">
        <v>1</v>
      </c>
      <c r="AA228" s="247">
        <v>1</v>
      </c>
      <c r="AB228" s="247">
        <v>1</v>
      </c>
      <c r="AC228" s="247">
        <v>1</v>
      </c>
      <c r="AD228" s="247">
        <v>1</v>
      </c>
      <c r="AE228" s="247">
        <v>1</v>
      </c>
      <c r="AF228" s="247">
        <v>1</v>
      </c>
      <c r="AG228" s="247">
        <v>1</v>
      </c>
      <c r="AH228" s="247">
        <v>1</v>
      </c>
      <c r="AI228" s="247">
        <v>1</v>
      </c>
      <c r="AJ228" s="247">
        <v>1</v>
      </c>
      <c r="AK228" s="247">
        <v>1</v>
      </c>
      <c r="AL228" s="247">
        <v>1</v>
      </c>
      <c r="AM228" s="247">
        <v>1</v>
      </c>
      <c r="AN228" s="247">
        <v>1</v>
      </c>
      <c r="AO228" s="247">
        <v>1</v>
      </c>
      <c r="AP228" s="247">
        <v>1</v>
      </c>
      <c r="AQ228" s="247">
        <v>1</v>
      </c>
      <c r="AR228" s="247">
        <v>1</v>
      </c>
      <c r="AS228" s="247">
        <v>1</v>
      </c>
      <c r="AT228" s="247">
        <v>1</v>
      </c>
      <c r="AU228" s="247">
        <v>1</v>
      </c>
      <c r="AV228" s="247">
        <v>1</v>
      </c>
      <c r="AW228" s="247">
        <v>1</v>
      </c>
      <c r="AX228" s="247">
        <v>1</v>
      </c>
      <c r="AY228" s="247">
        <v>1</v>
      </c>
      <c r="AZ228" s="247">
        <v>1</v>
      </c>
      <c r="BA228" s="247">
        <v>1</v>
      </c>
      <c r="BB228" s="247">
        <v>1</v>
      </c>
      <c r="BC228" s="247">
        <v>1</v>
      </c>
      <c r="BD228" s="247">
        <v>1</v>
      </c>
      <c r="BE228" s="247">
        <v>1</v>
      </c>
      <c r="BF228" s="247">
        <v>1</v>
      </c>
      <c r="BG228" s="247">
        <v>1</v>
      </c>
      <c r="BH228" s="247">
        <v>1</v>
      </c>
      <c r="BI228" s="247">
        <v>1</v>
      </c>
      <c r="BJ228" s="247">
        <v>1</v>
      </c>
      <c r="BK228" s="247">
        <v>1</v>
      </c>
      <c r="BL228" s="247"/>
      <c r="BM228" s="248"/>
    </row>
    <row r="229" spans="1:65" s="236" customFormat="1" ht="5.25">
      <c r="A229" s="243">
        <v>18</v>
      </c>
      <c r="B229" s="249" t="s">
        <v>535</v>
      </c>
      <c r="C229" s="245" t="s">
        <v>526</v>
      </c>
      <c r="D229" s="246">
        <v>0.075</v>
      </c>
      <c r="E229" s="247">
        <v>1</v>
      </c>
      <c r="F229" s="247">
        <v>1</v>
      </c>
      <c r="G229" s="247">
        <v>1</v>
      </c>
      <c r="H229" s="247">
        <v>1</v>
      </c>
      <c r="I229" s="247">
        <v>1</v>
      </c>
      <c r="J229" s="247">
        <v>1</v>
      </c>
      <c r="K229" s="247">
        <v>1</v>
      </c>
      <c r="L229" s="247">
        <v>1</v>
      </c>
      <c r="M229" s="247">
        <v>1</v>
      </c>
      <c r="N229" s="247">
        <v>1</v>
      </c>
      <c r="O229" s="247">
        <v>1</v>
      </c>
      <c r="P229" s="247">
        <v>1</v>
      </c>
      <c r="Q229" s="247">
        <v>1</v>
      </c>
      <c r="R229" s="247">
        <v>1</v>
      </c>
      <c r="S229" s="247">
        <v>1</v>
      </c>
      <c r="T229" s="247">
        <v>1</v>
      </c>
      <c r="U229" s="247">
        <v>1</v>
      </c>
      <c r="V229" s="247">
        <v>1</v>
      </c>
      <c r="W229" s="247">
        <v>1.25</v>
      </c>
      <c r="X229" s="247">
        <v>1</v>
      </c>
      <c r="Y229" s="247">
        <v>1</v>
      </c>
      <c r="Z229" s="247">
        <v>1</v>
      </c>
      <c r="AA229" s="247">
        <v>1</v>
      </c>
      <c r="AB229" s="247">
        <v>1</v>
      </c>
      <c r="AC229" s="247">
        <v>1</v>
      </c>
      <c r="AD229" s="247">
        <v>1</v>
      </c>
      <c r="AE229" s="247">
        <v>1</v>
      </c>
      <c r="AF229" s="247">
        <v>1</v>
      </c>
      <c r="AG229" s="247">
        <v>1</v>
      </c>
      <c r="AH229" s="247">
        <v>1</v>
      </c>
      <c r="AI229" s="247">
        <v>1</v>
      </c>
      <c r="AJ229" s="247">
        <v>1</v>
      </c>
      <c r="AK229" s="247">
        <v>1</v>
      </c>
      <c r="AL229" s="247">
        <v>1</v>
      </c>
      <c r="AM229" s="247">
        <v>1</v>
      </c>
      <c r="AN229" s="247">
        <v>1</v>
      </c>
      <c r="AO229" s="247">
        <v>1</v>
      </c>
      <c r="AP229" s="247">
        <v>1</v>
      </c>
      <c r="AQ229" s="247">
        <v>1</v>
      </c>
      <c r="AR229" s="247">
        <v>1</v>
      </c>
      <c r="AS229" s="247">
        <v>1</v>
      </c>
      <c r="AT229" s="247">
        <v>1</v>
      </c>
      <c r="AU229" s="247">
        <v>1</v>
      </c>
      <c r="AV229" s="247">
        <v>1</v>
      </c>
      <c r="AW229" s="247">
        <v>1</v>
      </c>
      <c r="AX229" s="247">
        <v>1</v>
      </c>
      <c r="AY229" s="247">
        <v>1</v>
      </c>
      <c r="AZ229" s="247">
        <v>1</v>
      </c>
      <c r="BA229" s="247">
        <v>1</v>
      </c>
      <c r="BB229" s="247">
        <v>1</v>
      </c>
      <c r="BC229" s="247">
        <v>1</v>
      </c>
      <c r="BD229" s="247">
        <v>1</v>
      </c>
      <c r="BE229" s="247">
        <v>1</v>
      </c>
      <c r="BF229" s="247">
        <v>1</v>
      </c>
      <c r="BG229" s="247">
        <v>1</v>
      </c>
      <c r="BH229" s="247">
        <v>1</v>
      </c>
      <c r="BI229" s="247">
        <v>1</v>
      </c>
      <c r="BJ229" s="247">
        <v>1</v>
      </c>
      <c r="BK229" s="247">
        <v>1</v>
      </c>
      <c r="BL229" s="247"/>
      <c r="BM229" s="248"/>
    </row>
    <row r="230" spans="1:65" s="236" customFormat="1" ht="5.25">
      <c r="A230" s="243">
        <v>19</v>
      </c>
      <c r="B230" s="249" t="s">
        <v>536</v>
      </c>
      <c r="C230" s="245" t="s">
        <v>526</v>
      </c>
      <c r="D230" s="246">
        <v>0.07</v>
      </c>
      <c r="E230" s="247">
        <v>1</v>
      </c>
      <c r="F230" s="247">
        <v>1</v>
      </c>
      <c r="G230" s="247">
        <v>1</v>
      </c>
      <c r="H230" s="247">
        <v>1</v>
      </c>
      <c r="I230" s="247">
        <v>1</v>
      </c>
      <c r="J230" s="247">
        <v>1</v>
      </c>
      <c r="K230" s="247">
        <v>1</v>
      </c>
      <c r="L230" s="247">
        <v>1</v>
      </c>
      <c r="M230" s="247">
        <v>1</v>
      </c>
      <c r="N230" s="247">
        <v>1</v>
      </c>
      <c r="O230" s="247">
        <v>1</v>
      </c>
      <c r="P230" s="247">
        <v>1</v>
      </c>
      <c r="Q230" s="247">
        <v>1</v>
      </c>
      <c r="R230" s="247">
        <v>1</v>
      </c>
      <c r="S230" s="247">
        <v>1</v>
      </c>
      <c r="T230" s="247">
        <v>1</v>
      </c>
      <c r="U230" s="247">
        <v>1</v>
      </c>
      <c r="V230" s="247">
        <v>1</v>
      </c>
      <c r="W230" s="247">
        <v>1.25</v>
      </c>
      <c r="X230" s="247">
        <v>1</v>
      </c>
      <c r="Y230" s="247">
        <v>1</v>
      </c>
      <c r="Z230" s="247">
        <v>1</v>
      </c>
      <c r="AA230" s="247">
        <v>1</v>
      </c>
      <c r="AB230" s="247">
        <v>1</v>
      </c>
      <c r="AC230" s="247">
        <v>1</v>
      </c>
      <c r="AD230" s="247">
        <v>1</v>
      </c>
      <c r="AE230" s="247">
        <v>1</v>
      </c>
      <c r="AF230" s="247">
        <v>1</v>
      </c>
      <c r="AG230" s="247">
        <v>1</v>
      </c>
      <c r="AH230" s="247">
        <v>1</v>
      </c>
      <c r="AI230" s="247">
        <v>1</v>
      </c>
      <c r="AJ230" s="247">
        <v>1</v>
      </c>
      <c r="AK230" s="247">
        <v>1</v>
      </c>
      <c r="AL230" s="247">
        <v>1</v>
      </c>
      <c r="AM230" s="247">
        <v>1</v>
      </c>
      <c r="AN230" s="247">
        <v>1</v>
      </c>
      <c r="AO230" s="247">
        <v>1</v>
      </c>
      <c r="AP230" s="247">
        <v>1</v>
      </c>
      <c r="AQ230" s="247">
        <v>1</v>
      </c>
      <c r="AR230" s="247">
        <v>1</v>
      </c>
      <c r="AS230" s="247">
        <v>1</v>
      </c>
      <c r="AT230" s="247">
        <v>1</v>
      </c>
      <c r="AU230" s="247">
        <v>1</v>
      </c>
      <c r="AV230" s="247">
        <v>1</v>
      </c>
      <c r="AW230" s="247">
        <v>1</v>
      </c>
      <c r="AX230" s="247">
        <v>1</v>
      </c>
      <c r="AY230" s="247">
        <v>1</v>
      </c>
      <c r="AZ230" s="247">
        <v>1</v>
      </c>
      <c r="BA230" s="247">
        <v>1</v>
      </c>
      <c r="BB230" s="247">
        <v>1</v>
      </c>
      <c r="BC230" s="247">
        <v>1</v>
      </c>
      <c r="BD230" s="247">
        <v>1</v>
      </c>
      <c r="BE230" s="247">
        <v>1</v>
      </c>
      <c r="BF230" s="247">
        <v>1</v>
      </c>
      <c r="BG230" s="247">
        <v>1</v>
      </c>
      <c r="BH230" s="247">
        <v>1</v>
      </c>
      <c r="BI230" s="247">
        <v>1</v>
      </c>
      <c r="BJ230" s="247">
        <v>1</v>
      </c>
      <c r="BK230" s="247">
        <v>1</v>
      </c>
      <c r="BL230" s="247"/>
      <c r="BM230" s="248"/>
    </row>
    <row r="231" spans="1:65" s="236" customFormat="1" ht="5.25">
      <c r="A231" s="243">
        <v>20</v>
      </c>
      <c r="B231" s="249" t="s">
        <v>537</v>
      </c>
      <c r="C231" s="245" t="s">
        <v>526</v>
      </c>
      <c r="D231" s="246">
        <v>0.07</v>
      </c>
      <c r="E231" s="247">
        <v>1</v>
      </c>
      <c r="F231" s="247">
        <v>1</v>
      </c>
      <c r="G231" s="247">
        <v>1</v>
      </c>
      <c r="H231" s="247">
        <v>1</v>
      </c>
      <c r="I231" s="247">
        <v>1</v>
      </c>
      <c r="J231" s="247">
        <v>1</v>
      </c>
      <c r="K231" s="247">
        <v>1</v>
      </c>
      <c r="L231" s="247">
        <v>1</v>
      </c>
      <c r="M231" s="247">
        <v>1</v>
      </c>
      <c r="N231" s="247">
        <v>1</v>
      </c>
      <c r="O231" s="247">
        <v>1</v>
      </c>
      <c r="P231" s="247">
        <v>1</v>
      </c>
      <c r="Q231" s="247">
        <v>1</v>
      </c>
      <c r="R231" s="247">
        <v>1</v>
      </c>
      <c r="S231" s="247">
        <v>1</v>
      </c>
      <c r="T231" s="247">
        <v>1</v>
      </c>
      <c r="U231" s="247">
        <v>1</v>
      </c>
      <c r="V231" s="247">
        <v>1</v>
      </c>
      <c r="W231" s="247">
        <v>1.25</v>
      </c>
      <c r="X231" s="247">
        <v>1</v>
      </c>
      <c r="Y231" s="247">
        <v>1</v>
      </c>
      <c r="Z231" s="247">
        <v>1</v>
      </c>
      <c r="AA231" s="247">
        <v>1</v>
      </c>
      <c r="AB231" s="247">
        <v>1</v>
      </c>
      <c r="AC231" s="247">
        <v>1</v>
      </c>
      <c r="AD231" s="247">
        <v>1</v>
      </c>
      <c r="AE231" s="247">
        <v>1</v>
      </c>
      <c r="AF231" s="247">
        <v>1</v>
      </c>
      <c r="AG231" s="247">
        <v>1</v>
      </c>
      <c r="AH231" s="247">
        <v>1</v>
      </c>
      <c r="AI231" s="247">
        <v>1</v>
      </c>
      <c r="AJ231" s="247">
        <v>1</v>
      </c>
      <c r="AK231" s="247">
        <v>1</v>
      </c>
      <c r="AL231" s="247">
        <v>1</v>
      </c>
      <c r="AM231" s="247">
        <v>1</v>
      </c>
      <c r="AN231" s="247">
        <v>1</v>
      </c>
      <c r="AO231" s="247">
        <v>1</v>
      </c>
      <c r="AP231" s="247">
        <v>1</v>
      </c>
      <c r="AQ231" s="247">
        <v>1</v>
      </c>
      <c r="AR231" s="247">
        <v>1</v>
      </c>
      <c r="AS231" s="247">
        <v>1</v>
      </c>
      <c r="AT231" s="247">
        <v>1</v>
      </c>
      <c r="AU231" s="247">
        <v>1</v>
      </c>
      <c r="AV231" s="247">
        <v>1</v>
      </c>
      <c r="AW231" s="247">
        <v>1</v>
      </c>
      <c r="AX231" s="247">
        <v>1</v>
      </c>
      <c r="AY231" s="247">
        <v>1</v>
      </c>
      <c r="AZ231" s="247">
        <v>1</v>
      </c>
      <c r="BA231" s="247">
        <v>1</v>
      </c>
      <c r="BB231" s="247">
        <v>1</v>
      </c>
      <c r="BC231" s="247">
        <v>1</v>
      </c>
      <c r="BD231" s="247">
        <v>1</v>
      </c>
      <c r="BE231" s="247">
        <v>1</v>
      </c>
      <c r="BF231" s="247">
        <v>1</v>
      </c>
      <c r="BG231" s="247">
        <v>1</v>
      </c>
      <c r="BH231" s="247">
        <v>1</v>
      </c>
      <c r="BI231" s="247">
        <v>1</v>
      </c>
      <c r="BJ231" s="247">
        <v>1</v>
      </c>
      <c r="BK231" s="247">
        <v>1</v>
      </c>
      <c r="BL231" s="247"/>
      <c r="BM231" s="248"/>
    </row>
    <row r="232" spans="1:65" s="236" customFormat="1" ht="5.25">
      <c r="A232" s="243">
        <v>21</v>
      </c>
      <c r="B232" s="249" t="s">
        <v>14</v>
      </c>
      <c r="C232" s="245" t="s">
        <v>526</v>
      </c>
      <c r="D232" s="246">
        <v>0.07</v>
      </c>
      <c r="E232" s="247">
        <v>1</v>
      </c>
      <c r="F232" s="247">
        <v>1</v>
      </c>
      <c r="G232" s="247">
        <v>1</v>
      </c>
      <c r="H232" s="247">
        <v>1</v>
      </c>
      <c r="I232" s="247">
        <v>1</v>
      </c>
      <c r="J232" s="247">
        <v>1</v>
      </c>
      <c r="K232" s="247">
        <v>1</v>
      </c>
      <c r="L232" s="247">
        <v>1</v>
      </c>
      <c r="M232" s="247">
        <v>1</v>
      </c>
      <c r="N232" s="247">
        <v>1</v>
      </c>
      <c r="O232" s="247">
        <v>1</v>
      </c>
      <c r="P232" s="247">
        <v>1</v>
      </c>
      <c r="Q232" s="247">
        <v>1</v>
      </c>
      <c r="R232" s="247">
        <v>1</v>
      </c>
      <c r="S232" s="247">
        <v>1</v>
      </c>
      <c r="T232" s="247">
        <v>1</v>
      </c>
      <c r="U232" s="247">
        <v>1</v>
      </c>
      <c r="V232" s="247">
        <v>1</v>
      </c>
      <c r="W232" s="247">
        <v>1.25</v>
      </c>
      <c r="X232" s="247">
        <v>1</v>
      </c>
      <c r="Y232" s="247">
        <v>1</v>
      </c>
      <c r="Z232" s="247">
        <v>1</v>
      </c>
      <c r="AA232" s="247">
        <v>1</v>
      </c>
      <c r="AB232" s="247">
        <v>1</v>
      </c>
      <c r="AC232" s="247">
        <v>1</v>
      </c>
      <c r="AD232" s="247">
        <v>1</v>
      </c>
      <c r="AE232" s="247">
        <v>1</v>
      </c>
      <c r="AF232" s="247">
        <v>1</v>
      </c>
      <c r="AG232" s="247">
        <v>1</v>
      </c>
      <c r="AH232" s="247">
        <v>1</v>
      </c>
      <c r="AI232" s="247">
        <v>1</v>
      </c>
      <c r="AJ232" s="247">
        <v>1</v>
      </c>
      <c r="AK232" s="247">
        <v>1</v>
      </c>
      <c r="AL232" s="247">
        <v>1</v>
      </c>
      <c r="AM232" s="247">
        <v>1</v>
      </c>
      <c r="AN232" s="247">
        <v>1</v>
      </c>
      <c r="AO232" s="247">
        <v>1</v>
      </c>
      <c r="AP232" s="247">
        <v>1</v>
      </c>
      <c r="AQ232" s="247">
        <v>1</v>
      </c>
      <c r="AR232" s="247">
        <v>1</v>
      </c>
      <c r="AS232" s="247">
        <v>1</v>
      </c>
      <c r="AT232" s="247">
        <v>1</v>
      </c>
      <c r="AU232" s="247">
        <v>1</v>
      </c>
      <c r="AV232" s="247">
        <v>1</v>
      </c>
      <c r="AW232" s="247">
        <v>1</v>
      </c>
      <c r="AX232" s="247">
        <v>1</v>
      </c>
      <c r="AY232" s="247">
        <v>1</v>
      </c>
      <c r="AZ232" s="247">
        <v>1</v>
      </c>
      <c r="BA232" s="247">
        <v>1</v>
      </c>
      <c r="BB232" s="247">
        <v>1</v>
      </c>
      <c r="BC232" s="247">
        <v>1</v>
      </c>
      <c r="BD232" s="247">
        <v>1</v>
      </c>
      <c r="BE232" s="247">
        <v>1</v>
      </c>
      <c r="BF232" s="247">
        <v>1</v>
      </c>
      <c r="BG232" s="247">
        <v>1</v>
      </c>
      <c r="BH232" s="247">
        <v>1</v>
      </c>
      <c r="BI232" s="247">
        <v>1</v>
      </c>
      <c r="BJ232" s="247">
        <v>1</v>
      </c>
      <c r="BK232" s="247">
        <v>1</v>
      </c>
      <c r="BL232" s="247"/>
      <c r="BM232" s="248"/>
    </row>
    <row r="233" spans="1:65" s="236" customFormat="1" ht="5.25">
      <c r="A233" s="243">
        <v>22</v>
      </c>
      <c r="B233" s="249" t="s">
        <v>538</v>
      </c>
      <c r="C233" s="245" t="s">
        <v>526</v>
      </c>
      <c r="D233" s="246">
        <v>0.068</v>
      </c>
      <c r="E233" s="247">
        <v>1</v>
      </c>
      <c r="F233" s="247">
        <v>1</v>
      </c>
      <c r="G233" s="247">
        <v>1</v>
      </c>
      <c r="H233" s="247">
        <v>1</v>
      </c>
      <c r="I233" s="247">
        <v>1</v>
      </c>
      <c r="J233" s="247">
        <v>1.25</v>
      </c>
      <c r="K233" s="247">
        <v>1</v>
      </c>
      <c r="L233" s="247">
        <v>1</v>
      </c>
      <c r="M233" s="247">
        <v>1</v>
      </c>
      <c r="N233" s="247">
        <v>1.25</v>
      </c>
      <c r="O233" s="247">
        <v>1</v>
      </c>
      <c r="P233" s="247">
        <v>1.25</v>
      </c>
      <c r="Q233" s="247">
        <v>1</v>
      </c>
      <c r="R233" s="247">
        <v>1</v>
      </c>
      <c r="S233" s="247">
        <v>1</v>
      </c>
      <c r="T233" s="247">
        <v>1</v>
      </c>
      <c r="U233" s="247">
        <v>1</v>
      </c>
      <c r="V233" s="247">
        <v>1</v>
      </c>
      <c r="W233" s="247">
        <v>1.25</v>
      </c>
      <c r="X233" s="247">
        <v>1</v>
      </c>
      <c r="Y233" s="247">
        <v>1</v>
      </c>
      <c r="Z233" s="247">
        <v>1.25</v>
      </c>
      <c r="AA233" s="247">
        <v>1</v>
      </c>
      <c r="AB233" s="247">
        <v>1</v>
      </c>
      <c r="AC233" s="247">
        <v>1.25</v>
      </c>
      <c r="AD233" s="247">
        <v>1</v>
      </c>
      <c r="AE233" s="247">
        <v>1</v>
      </c>
      <c r="AF233" s="247">
        <v>1</v>
      </c>
      <c r="AG233" s="247">
        <v>1</v>
      </c>
      <c r="AH233" s="247">
        <v>1</v>
      </c>
      <c r="AI233" s="247">
        <v>1</v>
      </c>
      <c r="AJ233" s="247">
        <v>1</v>
      </c>
      <c r="AK233" s="247">
        <v>1</v>
      </c>
      <c r="AL233" s="247">
        <v>1</v>
      </c>
      <c r="AM233" s="247">
        <v>1</v>
      </c>
      <c r="AN233" s="247">
        <v>1</v>
      </c>
      <c r="AO233" s="247">
        <v>1</v>
      </c>
      <c r="AP233" s="247">
        <v>1</v>
      </c>
      <c r="AQ233" s="247">
        <v>1</v>
      </c>
      <c r="AR233" s="247">
        <v>1</v>
      </c>
      <c r="AS233" s="247">
        <v>1.25</v>
      </c>
      <c r="AT233" s="247">
        <v>1</v>
      </c>
      <c r="AU233" s="247">
        <v>1</v>
      </c>
      <c r="AV233" s="247">
        <v>1</v>
      </c>
      <c r="AW233" s="247">
        <v>1</v>
      </c>
      <c r="AX233" s="247">
        <v>1</v>
      </c>
      <c r="AY233" s="247">
        <v>1</v>
      </c>
      <c r="AZ233" s="247">
        <v>1</v>
      </c>
      <c r="BA233" s="247">
        <v>1</v>
      </c>
      <c r="BB233" s="247">
        <v>1</v>
      </c>
      <c r="BC233" s="247">
        <v>1</v>
      </c>
      <c r="BD233" s="247">
        <v>1</v>
      </c>
      <c r="BE233" s="247">
        <v>1</v>
      </c>
      <c r="BF233" s="247">
        <v>1</v>
      </c>
      <c r="BG233" s="247">
        <v>1</v>
      </c>
      <c r="BH233" s="247">
        <v>1</v>
      </c>
      <c r="BI233" s="247">
        <v>1</v>
      </c>
      <c r="BJ233" s="247">
        <v>1</v>
      </c>
      <c r="BK233" s="247">
        <v>1</v>
      </c>
      <c r="BL233" s="247"/>
      <c r="BM233" s="248"/>
    </row>
    <row r="234" spans="1:65" s="236" customFormat="1" ht="5.25">
      <c r="A234" s="243">
        <v>23</v>
      </c>
      <c r="B234" s="249" t="s">
        <v>540</v>
      </c>
      <c r="C234" s="245" t="s">
        <v>526</v>
      </c>
      <c r="D234" s="246">
        <v>0.068</v>
      </c>
      <c r="E234" s="247">
        <v>1</v>
      </c>
      <c r="F234" s="247">
        <v>1</v>
      </c>
      <c r="G234" s="247">
        <v>1</v>
      </c>
      <c r="H234" s="247">
        <v>1</v>
      </c>
      <c r="I234" s="247">
        <v>1</v>
      </c>
      <c r="J234" s="247">
        <v>1</v>
      </c>
      <c r="K234" s="247">
        <v>1</v>
      </c>
      <c r="L234" s="247">
        <v>1</v>
      </c>
      <c r="M234" s="247">
        <v>1</v>
      </c>
      <c r="N234" s="247">
        <v>1</v>
      </c>
      <c r="O234" s="247">
        <v>1</v>
      </c>
      <c r="P234" s="247">
        <v>1</v>
      </c>
      <c r="Q234" s="247">
        <v>1</v>
      </c>
      <c r="R234" s="247">
        <v>1</v>
      </c>
      <c r="S234" s="247">
        <v>1</v>
      </c>
      <c r="T234" s="247">
        <v>1</v>
      </c>
      <c r="U234" s="247">
        <v>1</v>
      </c>
      <c r="V234" s="247">
        <v>1</v>
      </c>
      <c r="W234" s="247">
        <v>1.25</v>
      </c>
      <c r="X234" s="247">
        <v>1</v>
      </c>
      <c r="Y234" s="247">
        <v>1</v>
      </c>
      <c r="Z234" s="247">
        <v>1.25</v>
      </c>
      <c r="AA234" s="247">
        <v>1</v>
      </c>
      <c r="AB234" s="247">
        <v>1</v>
      </c>
      <c r="AC234" s="247">
        <v>1.25</v>
      </c>
      <c r="AD234" s="247">
        <v>1</v>
      </c>
      <c r="AE234" s="247">
        <v>1</v>
      </c>
      <c r="AF234" s="247">
        <v>1</v>
      </c>
      <c r="AG234" s="247">
        <v>1</v>
      </c>
      <c r="AH234" s="247">
        <v>1</v>
      </c>
      <c r="AI234" s="247">
        <v>1</v>
      </c>
      <c r="AJ234" s="247">
        <v>1</v>
      </c>
      <c r="AK234" s="247">
        <v>1</v>
      </c>
      <c r="AL234" s="247">
        <v>1</v>
      </c>
      <c r="AM234" s="247">
        <v>1</v>
      </c>
      <c r="AN234" s="247">
        <v>1</v>
      </c>
      <c r="AO234" s="247">
        <v>1</v>
      </c>
      <c r="AP234" s="247">
        <v>1</v>
      </c>
      <c r="AQ234" s="247">
        <v>1</v>
      </c>
      <c r="AR234" s="247">
        <v>1</v>
      </c>
      <c r="AS234" s="247">
        <v>1.25</v>
      </c>
      <c r="AT234" s="247">
        <v>1</v>
      </c>
      <c r="AU234" s="247">
        <v>1</v>
      </c>
      <c r="AV234" s="247">
        <v>1</v>
      </c>
      <c r="AW234" s="247">
        <v>1</v>
      </c>
      <c r="AX234" s="247">
        <v>1</v>
      </c>
      <c r="AY234" s="247">
        <v>1</v>
      </c>
      <c r="AZ234" s="247">
        <v>1</v>
      </c>
      <c r="BA234" s="247">
        <v>1</v>
      </c>
      <c r="BB234" s="247">
        <v>1</v>
      </c>
      <c r="BC234" s="247">
        <v>1</v>
      </c>
      <c r="BD234" s="247">
        <v>1</v>
      </c>
      <c r="BE234" s="247">
        <v>1</v>
      </c>
      <c r="BF234" s="247">
        <v>1</v>
      </c>
      <c r="BG234" s="247">
        <v>1</v>
      </c>
      <c r="BH234" s="247">
        <v>1</v>
      </c>
      <c r="BI234" s="247">
        <v>1</v>
      </c>
      <c r="BJ234" s="247">
        <v>1</v>
      </c>
      <c r="BK234" s="247">
        <v>1</v>
      </c>
      <c r="BL234" s="247"/>
      <c r="BM234" s="248"/>
    </row>
    <row r="235" spans="1:65" s="236" customFormat="1" ht="5.25">
      <c r="A235" s="243">
        <v>24</v>
      </c>
      <c r="B235" s="249" t="s">
        <v>541</v>
      </c>
      <c r="C235" s="245" t="s">
        <v>526</v>
      </c>
      <c r="D235" s="246">
        <v>0.068</v>
      </c>
      <c r="E235" s="247">
        <v>1</v>
      </c>
      <c r="F235" s="247">
        <v>1</v>
      </c>
      <c r="G235" s="247">
        <v>1</v>
      </c>
      <c r="H235" s="247">
        <v>1</v>
      </c>
      <c r="I235" s="247">
        <v>1</v>
      </c>
      <c r="J235" s="247">
        <v>1</v>
      </c>
      <c r="K235" s="247">
        <v>1</v>
      </c>
      <c r="L235" s="247">
        <v>1</v>
      </c>
      <c r="M235" s="247">
        <v>1</v>
      </c>
      <c r="N235" s="247">
        <v>1</v>
      </c>
      <c r="O235" s="247">
        <v>1</v>
      </c>
      <c r="P235" s="247">
        <v>1</v>
      </c>
      <c r="Q235" s="247">
        <v>1</v>
      </c>
      <c r="R235" s="247">
        <v>1</v>
      </c>
      <c r="S235" s="247">
        <v>1</v>
      </c>
      <c r="T235" s="247">
        <v>1</v>
      </c>
      <c r="U235" s="247">
        <v>1</v>
      </c>
      <c r="V235" s="247">
        <v>1</v>
      </c>
      <c r="W235" s="247">
        <v>1.25</v>
      </c>
      <c r="X235" s="247">
        <v>1</v>
      </c>
      <c r="Y235" s="247">
        <v>1</v>
      </c>
      <c r="Z235" s="247">
        <v>1</v>
      </c>
      <c r="AA235" s="247">
        <v>1</v>
      </c>
      <c r="AB235" s="247">
        <v>1</v>
      </c>
      <c r="AC235" s="247">
        <v>1</v>
      </c>
      <c r="AD235" s="247">
        <v>1</v>
      </c>
      <c r="AE235" s="247">
        <v>1</v>
      </c>
      <c r="AF235" s="247">
        <v>1</v>
      </c>
      <c r="AG235" s="247">
        <v>1</v>
      </c>
      <c r="AH235" s="247">
        <v>1</v>
      </c>
      <c r="AI235" s="247">
        <v>1</v>
      </c>
      <c r="AJ235" s="247">
        <v>1</v>
      </c>
      <c r="AK235" s="247">
        <v>1</v>
      </c>
      <c r="AL235" s="247">
        <v>1</v>
      </c>
      <c r="AM235" s="247">
        <v>1</v>
      </c>
      <c r="AN235" s="247">
        <v>1</v>
      </c>
      <c r="AO235" s="247">
        <v>1</v>
      </c>
      <c r="AP235" s="247">
        <v>1</v>
      </c>
      <c r="AQ235" s="247">
        <v>1</v>
      </c>
      <c r="AR235" s="247">
        <v>1</v>
      </c>
      <c r="AS235" s="247">
        <v>1</v>
      </c>
      <c r="AT235" s="247">
        <v>1</v>
      </c>
      <c r="AU235" s="247">
        <v>1</v>
      </c>
      <c r="AV235" s="247">
        <v>1</v>
      </c>
      <c r="AW235" s="247">
        <v>1</v>
      </c>
      <c r="AX235" s="247">
        <v>1</v>
      </c>
      <c r="AY235" s="247">
        <v>1</v>
      </c>
      <c r="AZ235" s="247">
        <v>1</v>
      </c>
      <c r="BA235" s="247">
        <v>1</v>
      </c>
      <c r="BB235" s="247">
        <v>1</v>
      </c>
      <c r="BC235" s="247">
        <v>1</v>
      </c>
      <c r="BD235" s="247">
        <v>1</v>
      </c>
      <c r="BE235" s="247">
        <v>1</v>
      </c>
      <c r="BF235" s="247">
        <v>1</v>
      </c>
      <c r="BG235" s="247">
        <v>1</v>
      </c>
      <c r="BH235" s="247">
        <v>1</v>
      </c>
      <c r="BI235" s="247">
        <v>1</v>
      </c>
      <c r="BJ235" s="247">
        <v>1</v>
      </c>
      <c r="BK235" s="247">
        <v>1</v>
      </c>
      <c r="BL235" s="247"/>
      <c r="BM235" s="248"/>
    </row>
    <row r="236" spans="1:65" s="236" customFormat="1" ht="5.25">
      <c r="A236" s="243">
        <v>25</v>
      </c>
      <c r="B236" s="249" t="s">
        <v>542</v>
      </c>
      <c r="C236" s="245" t="s">
        <v>526</v>
      </c>
      <c r="D236" s="246">
        <v>0.072</v>
      </c>
      <c r="E236" s="247">
        <v>1</v>
      </c>
      <c r="F236" s="247">
        <v>1</v>
      </c>
      <c r="G236" s="247">
        <v>1</v>
      </c>
      <c r="H236" s="247">
        <v>1</v>
      </c>
      <c r="I236" s="247">
        <v>1</v>
      </c>
      <c r="J236" s="247">
        <v>1</v>
      </c>
      <c r="K236" s="247">
        <v>1</v>
      </c>
      <c r="L236" s="247">
        <v>1</v>
      </c>
      <c r="M236" s="247">
        <v>1</v>
      </c>
      <c r="N236" s="247">
        <v>1</v>
      </c>
      <c r="O236" s="247">
        <v>1</v>
      </c>
      <c r="P236" s="247">
        <v>1</v>
      </c>
      <c r="Q236" s="247">
        <v>1</v>
      </c>
      <c r="R236" s="247">
        <v>1</v>
      </c>
      <c r="S236" s="247">
        <v>1</v>
      </c>
      <c r="T236" s="247">
        <v>1</v>
      </c>
      <c r="U236" s="247">
        <v>1</v>
      </c>
      <c r="V236" s="247">
        <v>1</v>
      </c>
      <c r="W236" s="247">
        <v>1.25</v>
      </c>
      <c r="X236" s="247">
        <v>1</v>
      </c>
      <c r="Y236" s="247">
        <v>1</v>
      </c>
      <c r="Z236" s="247">
        <v>1</v>
      </c>
      <c r="AA236" s="247">
        <v>1</v>
      </c>
      <c r="AB236" s="247">
        <v>1</v>
      </c>
      <c r="AC236" s="247">
        <v>1</v>
      </c>
      <c r="AD236" s="247">
        <v>1</v>
      </c>
      <c r="AE236" s="247">
        <v>1</v>
      </c>
      <c r="AF236" s="247">
        <v>1</v>
      </c>
      <c r="AG236" s="247">
        <v>1</v>
      </c>
      <c r="AH236" s="247">
        <v>1</v>
      </c>
      <c r="AI236" s="247">
        <v>1</v>
      </c>
      <c r="AJ236" s="247">
        <v>1</v>
      </c>
      <c r="AK236" s="247">
        <v>1</v>
      </c>
      <c r="AL236" s="247">
        <v>1</v>
      </c>
      <c r="AM236" s="247">
        <v>1</v>
      </c>
      <c r="AN236" s="247">
        <v>1</v>
      </c>
      <c r="AO236" s="247">
        <v>1</v>
      </c>
      <c r="AP236" s="247">
        <v>1</v>
      </c>
      <c r="AQ236" s="247">
        <v>1</v>
      </c>
      <c r="AR236" s="247">
        <v>1</v>
      </c>
      <c r="AS236" s="247">
        <v>1</v>
      </c>
      <c r="AT236" s="247">
        <v>1</v>
      </c>
      <c r="AU236" s="247">
        <v>1</v>
      </c>
      <c r="AV236" s="247">
        <v>1</v>
      </c>
      <c r="AW236" s="247">
        <v>1</v>
      </c>
      <c r="AX236" s="247">
        <v>1</v>
      </c>
      <c r="AY236" s="247">
        <v>1</v>
      </c>
      <c r="AZ236" s="247">
        <v>1</v>
      </c>
      <c r="BA236" s="247">
        <v>1</v>
      </c>
      <c r="BB236" s="247">
        <v>1</v>
      </c>
      <c r="BC236" s="247">
        <v>1</v>
      </c>
      <c r="BD236" s="247">
        <v>1</v>
      </c>
      <c r="BE236" s="247">
        <v>1</v>
      </c>
      <c r="BF236" s="247">
        <v>1</v>
      </c>
      <c r="BG236" s="247">
        <v>1</v>
      </c>
      <c r="BH236" s="247">
        <v>1</v>
      </c>
      <c r="BI236" s="247">
        <v>1</v>
      </c>
      <c r="BJ236" s="247">
        <v>1</v>
      </c>
      <c r="BK236" s="247">
        <v>1</v>
      </c>
      <c r="BL236" s="247"/>
      <c r="BM236" s="248"/>
    </row>
    <row r="237" spans="1:65" s="236" customFormat="1" ht="5.25">
      <c r="A237" s="243">
        <v>26</v>
      </c>
      <c r="B237" s="249" t="s">
        <v>841</v>
      </c>
      <c r="C237" s="245" t="s">
        <v>526</v>
      </c>
      <c r="D237" s="246">
        <v>0.068</v>
      </c>
      <c r="E237" s="247">
        <v>1</v>
      </c>
      <c r="F237" s="247">
        <v>1</v>
      </c>
      <c r="G237" s="247">
        <v>1</v>
      </c>
      <c r="H237" s="247">
        <v>1</v>
      </c>
      <c r="I237" s="247">
        <v>1</v>
      </c>
      <c r="J237" s="247">
        <v>1</v>
      </c>
      <c r="K237" s="247">
        <v>1</v>
      </c>
      <c r="L237" s="247">
        <v>1</v>
      </c>
      <c r="M237" s="247">
        <v>1</v>
      </c>
      <c r="N237" s="247">
        <v>1</v>
      </c>
      <c r="O237" s="247">
        <v>1</v>
      </c>
      <c r="P237" s="247">
        <v>1</v>
      </c>
      <c r="Q237" s="247">
        <v>1</v>
      </c>
      <c r="R237" s="247">
        <v>1</v>
      </c>
      <c r="S237" s="247">
        <v>1</v>
      </c>
      <c r="T237" s="247">
        <v>1</v>
      </c>
      <c r="U237" s="247">
        <v>1</v>
      </c>
      <c r="V237" s="247">
        <v>1</v>
      </c>
      <c r="W237" s="247">
        <v>1.25</v>
      </c>
      <c r="X237" s="247">
        <v>1</v>
      </c>
      <c r="Y237" s="247">
        <v>1</v>
      </c>
      <c r="Z237" s="247">
        <v>1</v>
      </c>
      <c r="AA237" s="247">
        <v>1</v>
      </c>
      <c r="AB237" s="247">
        <v>1</v>
      </c>
      <c r="AC237" s="247">
        <v>1</v>
      </c>
      <c r="AD237" s="247">
        <v>1</v>
      </c>
      <c r="AE237" s="247">
        <v>1</v>
      </c>
      <c r="AF237" s="247">
        <v>1</v>
      </c>
      <c r="AG237" s="247">
        <v>1</v>
      </c>
      <c r="AH237" s="247">
        <v>1</v>
      </c>
      <c r="AI237" s="247">
        <v>1</v>
      </c>
      <c r="AJ237" s="247">
        <v>1</v>
      </c>
      <c r="AK237" s="247">
        <v>1</v>
      </c>
      <c r="AL237" s="247">
        <v>1</v>
      </c>
      <c r="AM237" s="247">
        <v>1</v>
      </c>
      <c r="AN237" s="247">
        <v>1</v>
      </c>
      <c r="AO237" s="247">
        <v>1</v>
      </c>
      <c r="AP237" s="247">
        <v>1</v>
      </c>
      <c r="AQ237" s="247">
        <v>1</v>
      </c>
      <c r="AR237" s="247">
        <v>1</v>
      </c>
      <c r="AS237" s="247">
        <v>1</v>
      </c>
      <c r="AT237" s="247">
        <v>1</v>
      </c>
      <c r="AU237" s="247">
        <v>1</v>
      </c>
      <c r="AV237" s="247">
        <v>1</v>
      </c>
      <c r="AW237" s="247">
        <v>1</v>
      </c>
      <c r="AX237" s="247">
        <v>1</v>
      </c>
      <c r="AY237" s="247">
        <v>1</v>
      </c>
      <c r="AZ237" s="247">
        <v>1</v>
      </c>
      <c r="BA237" s="247">
        <v>1</v>
      </c>
      <c r="BB237" s="247">
        <v>1</v>
      </c>
      <c r="BC237" s="247">
        <v>1</v>
      </c>
      <c r="BD237" s="247">
        <v>1</v>
      </c>
      <c r="BE237" s="247">
        <v>1</v>
      </c>
      <c r="BF237" s="247">
        <v>1</v>
      </c>
      <c r="BG237" s="247">
        <v>1</v>
      </c>
      <c r="BH237" s="247">
        <v>1</v>
      </c>
      <c r="BI237" s="247">
        <v>1</v>
      </c>
      <c r="BJ237" s="247">
        <v>1</v>
      </c>
      <c r="BK237" s="247">
        <v>1</v>
      </c>
      <c r="BL237" s="247"/>
      <c r="BM237" s="248"/>
    </row>
    <row r="238" spans="1:65" s="255" customFormat="1" ht="5.25">
      <c r="A238" s="243">
        <v>27</v>
      </c>
      <c r="B238" s="250" t="s">
        <v>543</v>
      </c>
      <c r="C238" s="251" t="s">
        <v>526</v>
      </c>
      <c r="D238" s="252">
        <v>0.068</v>
      </c>
      <c r="E238" s="253">
        <v>1.25</v>
      </c>
      <c r="F238" s="253">
        <v>1.25</v>
      </c>
      <c r="G238" s="247">
        <v>1</v>
      </c>
      <c r="H238" s="253">
        <v>1.25</v>
      </c>
      <c r="I238" s="253">
        <v>1.25</v>
      </c>
      <c r="J238" s="247">
        <v>1</v>
      </c>
      <c r="K238" s="253">
        <v>1.25</v>
      </c>
      <c r="L238" s="253">
        <v>1.25</v>
      </c>
      <c r="M238" s="253">
        <v>1.25</v>
      </c>
      <c r="N238" s="247">
        <v>1</v>
      </c>
      <c r="O238" s="253">
        <v>1.25</v>
      </c>
      <c r="P238" s="253">
        <v>1.25</v>
      </c>
      <c r="Q238" s="253">
        <v>1.25</v>
      </c>
      <c r="R238" s="253">
        <v>1.25</v>
      </c>
      <c r="S238" s="253">
        <v>1.25</v>
      </c>
      <c r="T238" s="247">
        <v>1</v>
      </c>
      <c r="U238" s="253">
        <v>1.25</v>
      </c>
      <c r="V238" s="253">
        <v>1.25</v>
      </c>
      <c r="W238" s="253">
        <v>1.25</v>
      </c>
      <c r="X238" s="253">
        <v>1.25</v>
      </c>
      <c r="Y238" s="253">
        <v>1.25</v>
      </c>
      <c r="Z238" s="253">
        <v>1</v>
      </c>
      <c r="AA238" s="253">
        <v>1.25</v>
      </c>
      <c r="AB238" s="253">
        <v>1.25</v>
      </c>
      <c r="AC238" s="247">
        <v>1</v>
      </c>
      <c r="AD238" s="253">
        <v>1.25</v>
      </c>
      <c r="AE238" s="253">
        <v>1.25</v>
      </c>
      <c r="AF238" s="253">
        <v>1.25</v>
      </c>
      <c r="AG238" s="253">
        <v>1.25</v>
      </c>
      <c r="AH238" s="253">
        <v>1.25</v>
      </c>
      <c r="AI238" s="253">
        <v>1.25</v>
      </c>
      <c r="AJ238" s="253">
        <v>1.25</v>
      </c>
      <c r="AK238" s="253">
        <v>1.25</v>
      </c>
      <c r="AL238" s="253">
        <v>1.25</v>
      </c>
      <c r="AM238" s="253">
        <v>1.25</v>
      </c>
      <c r="AN238" s="253">
        <v>1.25</v>
      </c>
      <c r="AO238" s="253">
        <v>1.25</v>
      </c>
      <c r="AP238" s="253">
        <v>1.25</v>
      </c>
      <c r="AQ238" s="253">
        <v>1.25</v>
      </c>
      <c r="AR238" s="253">
        <v>1.25</v>
      </c>
      <c r="AS238" s="253">
        <v>1.25</v>
      </c>
      <c r="AT238" s="253">
        <v>1.25</v>
      </c>
      <c r="AU238" s="253">
        <v>1.25</v>
      </c>
      <c r="AV238" s="253">
        <v>1.25</v>
      </c>
      <c r="AW238" s="253">
        <v>1.25</v>
      </c>
      <c r="AX238" s="253">
        <v>1.25</v>
      </c>
      <c r="AY238" s="253">
        <v>1.25</v>
      </c>
      <c r="AZ238" s="253">
        <v>1.25</v>
      </c>
      <c r="BA238" s="253">
        <v>1.25</v>
      </c>
      <c r="BB238" s="253">
        <v>1.25</v>
      </c>
      <c r="BC238" s="253">
        <v>1.25</v>
      </c>
      <c r="BD238" s="253">
        <v>1.25</v>
      </c>
      <c r="BE238" s="253">
        <v>1.25</v>
      </c>
      <c r="BF238" s="247">
        <v>1</v>
      </c>
      <c r="BG238" s="253">
        <v>1.25</v>
      </c>
      <c r="BH238" s="253">
        <v>1.25</v>
      </c>
      <c r="BI238" s="253">
        <v>1.25</v>
      </c>
      <c r="BJ238" s="253">
        <v>1.25</v>
      </c>
      <c r="BK238" s="253">
        <v>1.25</v>
      </c>
      <c r="BL238" s="253"/>
      <c r="BM238" s="254"/>
    </row>
    <row r="239" spans="1:65" s="236" customFormat="1" ht="5.25">
      <c r="A239" s="243">
        <v>28</v>
      </c>
      <c r="B239" s="249" t="s">
        <v>544</v>
      </c>
      <c r="C239" s="245" t="s">
        <v>526</v>
      </c>
      <c r="D239" s="246">
        <v>0.07</v>
      </c>
      <c r="E239" s="247">
        <v>1</v>
      </c>
      <c r="F239" s="247">
        <v>1</v>
      </c>
      <c r="G239" s="247">
        <v>1</v>
      </c>
      <c r="H239" s="247">
        <v>1</v>
      </c>
      <c r="I239" s="247">
        <v>1</v>
      </c>
      <c r="J239" s="247">
        <v>1</v>
      </c>
      <c r="K239" s="247">
        <v>1</v>
      </c>
      <c r="L239" s="247">
        <v>1</v>
      </c>
      <c r="M239" s="247">
        <v>1</v>
      </c>
      <c r="N239" s="247">
        <v>1</v>
      </c>
      <c r="O239" s="247">
        <v>1</v>
      </c>
      <c r="P239" s="247">
        <v>1</v>
      </c>
      <c r="Q239" s="247">
        <v>1</v>
      </c>
      <c r="R239" s="247">
        <v>1</v>
      </c>
      <c r="S239" s="247">
        <v>1</v>
      </c>
      <c r="T239" s="247">
        <v>1</v>
      </c>
      <c r="U239" s="247">
        <v>1</v>
      </c>
      <c r="V239" s="247">
        <v>1</v>
      </c>
      <c r="W239" s="247">
        <v>1.25</v>
      </c>
      <c r="X239" s="247">
        <v>1</v>
      </c>
      <c r="Y239" s="247">
        <v>1</v>
      </c>
      <c r="Z239" s="247">
        <v>1</v>
      </c>
      <c r="AA239" s="247">
        <v>1</v>
      </c>
      <c r="AB239" s="247">
        <v>1</v>
      </c>
      <c r="AC239" s="247">
        <v>1</v>
      </c>
      <c r="AD239" s="247">
        <v>1</v>
      </c>
      <c r="AE239" s="247">
        <v>1</v>
      </c>
      <c r="AF239" s="247">
        <v>1</v>
      </c>
      <c r="AG239" s="247">
        <v>1</v>
      </c>
      <c r="AH239" s="247">
        <v>1</v>
      </c>
      <c r="AI239" s="247">
        <v>1</v>
      </c>
      <c r="AJ239" s="247">
        <v>1</v>
      </c>
      <c r="AK239" s="247">
        <v>1</v>
      </c>
      <c r="AL239" s="247">
        <v>1</v>
      </c>
      <c r="AM239" s="247">
        <v>1</v>
      </c>
      <c r="AN239" s="247">
        <v>1</v>
      </c>
      <c r="AO239" s="247">
        <v>1</v>
      </c>
      <c r="AP239" s="247">
        <v>1</v>
      </c>
      <c r="AQ239" s="247">
        <v>1</v>
      </c>
      <c r="AR239" s="247">
        <v>1</v>
      </c>
      <c r="AS239" s="247">
        <v>1</v>
      </c>
      <c r="AT239" s="247">
        <v>1</v>
      </c>
      <c r="AU239" s="247">
        <v>1</v>
      </c>
      <c r="AV239" s="247">
        <v>1</v>
      </c>
      <c r="AW239" s="247">
        <v>1</v>
      </c>
      <c r="AX239" s="247">
        <v>1</v>
      </c>
      <c r="AY239" s="247">
        <v>1</v>
      </c>
      <c r="AZ239" s="247">
        <v>1</v>
      </c>
      <c r="BA239" s="247">
        <v>1</v>
      </c>
      <c r="BB239" s="247">
        <v>1</v>
      </c>
      <c r="BC239" s="247">
        <v>1</v>
      </c>
      <c r="BD239" s="247">
        <v>1</v>
      </c>
      <c r="BE239" s="247">
        <v>1</v>
      </c>
      <c r="BF239" s="247">
        <v>1</v>
      </c>
      <c r="BG239" s="247">
        <v>1</v>
      </c>
      <c r="BH239" s="247">
        <v>1</v>
      </c>
      <c r="BI239" s="247">
        <v>1</v>
      </c>
      <c r="BJ239" s="247">
        <v>1</v>
      </c>
      <c r="BK239" s="247">
        <v>1</v>
      </c>
      <c r="BL239" s="247"/>
      <c r="BM239" s="248"/>
    </row>
    <row r="240" spans="1:65" s="236" customFormat="1" ht="5.25">
      <c r="A240" s="243">
        <v>29</v>
      </c>
      <c r="B240" s="249" t="s">
        <v>545</v>
      </c>
      <c r="C240" s="245" t="s">
        <v>526</v>
      </c>
      <c r="D240" s="246">
        <v>0.072</v>
      </c>
      <c r="E240" s="247">
        <v>1</v>
      </c>
      <c r="F240" s="247">
        <v>1</v>
      </c>
      <c r="G240" s="247">
        <v>1</v>
      </c>
      <c r="H240" s="247">
        <v>1</v>
      </c>
      <c r="I240" s="247">
        <v>1</v>
      </c>
      <c r="J240" s="247">
        <v>1.25</v>
      </c>
      <c r="K240" s="247">
        <v>1</v>
      </c>
      <c r="L240" s="247">
        <v>1</v>
      </c>
      <c r="M240" s="247">
        <v>1</v>
      </c>
      <c r="N240" s="247">
        <v>1.25</v>
      </c>
      <c r="O240" s="247">
        <v>1</v>
      </c>
      <c r="P240" s="247">
        <v>1.25</v>
      </c>
      <c r="Q240" s="247">
        <v>1</v>
      </c>
      <c r="R240" s="247">
        <v>1</v>
      </c>
      <c r="S240" s="247">
        <v>1</v>
      </c>
      <c r="T240" s="247">
        <v>1</v>
      </c>
      <c r="U240" s="247">
        <v>1</v>
      </c>
      <c r="V240" s="247">
        <v>1</v>
      </c>
      <c r="W240" s="247">
        <v>1.25</v>
      </c>
      <c r="X240" s="247">
        <v>1</v>
      </c>
      <c r="Y240" s="247">
        <v>1</v>
      </c>
      <c r="Z240" s="247">
        <v>1.25</v>
      </c>
      <c r="AA240" s="247">
        <v>1</v>
      </c>
      <c r="AB240" s="247">
        <v>1</v>
      </c>
      <c r="AC240" s="247">
        <v>1.25</v>
      </c>
      <c r="AD240" s="247">
        <v>1</v>
      </c>
      <c r="AE240" s="247">
        <v>1</v>
      </c>
      <c r="AF240" s="247">
        <v>1</v>
      </c>
      <c r="AG240" s="247">
        <v>1</v>
      </c>
      <c r="AH240" s="247">
        <v>1</v>
      </c>
      <c r="AI240" s="247">
        <v>1</v>
      </c>
      <c r="AJ240" s="247">
        <v>1</v>
      </c>
      <c r="AK240" s="247">
        <v>1</v>
      </c>
      <c r="AL240" s="247">
        <v>1</v>
      </c>
      <c r="AM240" s="247">
        <v>1</v>
      </c>
      <c r="AN240" s="247">
        <v>1</v>
      </c>
      <c r="AO240" s="247">
        <v>1</v>
      </c>
      <c r="AP240" s="247">
        <v>1</v>
      </c>
      <c r="AQ240" s="247">
        <v>1</v>
      </c>
      <c r="AR240" s="247">
        <v>1</v>
      </c>
      <c r="AS240" s="247">
        <v>1.25</v>
      </c>
      <c r="AT240" s="247">
        <v>1</v>
      </c>
      <c r="AU240" s="247">
        <v>1</v>
      </c>
      <c r="AV240" s="247">
        <v>1</v>
      </c>
      <c r="AW240" s="247">
        <v>1</v>
      </c>
      <c r="AX240" s="247">
        <v>1</v>
      </c>
      <c r="AY240" s="247">
        <v>1</v>
      </c>
      <c r="AZ240" s="247">
        <v>1</v>
      </c>
      <c r="BA240" s="247">
        <v>1</v>
      </c>
      <c r="BB240" s="247">
        <v>1</v>
      </c>
      <c r="BC240" s="247">
        <v>1</v>
      </c>
      <c r="BD240" s="247">
        <v>1</v>
      </c>
      <c r="BE240" s="247">
        <v>1</v>
      </c>
      <c r="BF240" s="247">
        <v>1</v>
      </c>
      <c r="BG240" s="247">
        <v>1</v>
      </c>
      <c r="BH240" s="247">
        <v>1</v>
      </c>
      <c r="BI240" s="247">
        <v>1</v>
      </c>
      <c r="BJ240" s="247">
        <v>1</v>
      </c>
      <c r="BK240" s="247">
        <v>1</v>
      </c>
      <c r="BL240" s="247"/>
      <c r="BM240" s="248"/>
    </row>
    <row r="241" spans="1:65" s="236" customFormat="1" ht="5.25">
      <c r="A241" s="243">
        <v>30</v>
      </c>
      <c r="B241" s="249" t="s">
        <v>546</v>
      </c>
      <c r="C241" s="245" t="s">
        <v>526</v>
      </c>
      <c r="D241" s="246">
        <v>0.07</v>
      </c>
      <c r="E241" s="247">
        <v>1</v>
      </c>
      <c r="F241" s="247">
        <v>1</v>
      </c>
      <c r="G241" s="247">
        <v>1</v>
      </c>
      <c r="H241" s="247">
        <v>1</v>
      </c>
      <c r="I241" s="247">
        <v>1</v>
      </c>
      <c r="J241" s="247">
        <v>1</v>
      </c>
      <c r="K241" s="247">
        <v>1</v>
      </c>
      <c r="L241" s="247">
        <v>1</v>
      </c>
      <c r="M241" s="247">
        <v>1</v>
      </c>
      <c r="N241" s="247">
        <v>1</v>
      </c>
      <c r="O241" s="247">
        <v>1</v>
      </c>
      <c r="P241" s="247">
        <v>1</v>
      </c>
      <c r="Q241" s="247">
        <v>1</v>
      </c>
      <c r="R241" s="247">
        <v>1</v>
      </c>
      <c r="S241" s="247">
        <v>1</v>
      </c>
      <c r="T241" s="247">
        <v>1</v>
      </c>
      <c r="U241" s="247">
        <v>1</v>
      </c>
      <c r="V241" s="247">
        <v>1</v>
      </c>
      <c r="W241" s="247">
        <v>1.25</v>
      </c>
      <c r="X241" s="247">
        <v>1</v>
      </c>
      <c r="Y241" s="247">
        <v>1</v>
      </c>
      <c r="Z241" s="247">
        <v>1</v>
      </c>
      <c r="AA241" s="247">
        <v>1</v>
      </c>
      <c r="AB241" s="247">
        <v>1</v>
      </c>
      <c r="AC241" s="247">
        <v>1</v>
      </c>
      <c r="AD241" s="247">
        <v>1</v>
      </c>
      <c r="AE241" s="247">
        <v>1</v>
      </c>
      <c r="AF241" s="247">
        <v>1</v>
      </c>
      <c r="AG241" s="247">
        <v>1</v>
      </c>
      <c r="AH241" s="247">
        <v>1</v>
      </c>
      <c r="AI241" s="247">
        <v>1</v>
      </c>
      <c r="AJ241" s="247">
        <v>1</v>
      </c>
      <c r="AK241" s="247">
        <v>1</v>
      </c>
      <c r="AL241" s="247">
        <v>1</v>
      </c>
      <c r="AM241" s="247">
        <v>1</v>
      </c>
      <c r="AN241" s="247">
        <v>1</v>
      </c>
      <c r="AO241" s="247">
        <v>1</v>
      </c>
      <c r="AP241" s="247">
        <v>1</v>
      </c>
      <c r="AQ241" s="247">
        <v>1</v>
      </c>
      <c r="AR241" s="247">
        <v>1</v>
      </c>
      <c r="AS241" s="247">
        <v>1</v>
      </c>
      <c r="AT241" s="247">
        <v>1</v>
      </c>
      <c r="AU241" s="247">
        <v>1</v>
      </c>
      <c r="AV241" s="247">
        <v>1</v>
      </c>
      <c r="AW241" s="247">
        <v>1</v>
      </c>
      <c r="AX241" s="247">
        <v>1</v>
      </c>
      <c r="AY241" s="247">
        <v>1</v>
      </c>
      <c r="AZ241" s="247">
        <v>1</v>
      </c>
      <c r="BA241" s="247">
        <v>1</v>
      </c>
      <c r="BB241" s="247">
        <v>1</v>
      </c>
      <c r="BC241" s="247">
        <v>1</v>
      </c>
      <c r="BD241" s="247">
        <v>1</v>
      </c>
      <c r="BE241" s="247">
        <v>1</v>
      </c>
      <c r="BF241" s="247">
        <v>1</v>
      </c>
      <c r="BG241" s="247">
        <v>1</v>
      </c>
      <c r="BH241" s="247">
        <v>1</v>
      </c>
      <c r="BI241" s="247">
        <v>1</v>
      </c>
      <c r="BJ241" s="247">
        <v>1</v>
      </c>
      <c r="BK241" s="247">
        <v>1</v>
      </c>
      <c r="BL241" s="247"/>
      <c r="BM241" s="248"/>
    </row>
    <row r="242" spans="1:65" s="236" customFormat="1" ht="5.25">
      <c r="A242" s="243">
        <v>31</v>
      </c>
      <c r="B242" s="249" t="s">
        <v>547</v>
      </c>
      <c r="C242" s="245" t="s">
        <v>526</v>
      </c>
      <c r="D242" s="246">
        <v>0.07</v>
      </c>
      <c r="E242" s="247">
        <v>1</v>
      </c>
      <c r="F242" s="247">
        <v>1</v>
      </c>
      <c r="G242" s="247">
        <v>1</v>
      </c>
      <c r="H242" s="247">
        <v>1</v>
      </c>
      <c r="I242" s="247">
        <v>1</v>
      </c>
      <c r="J242" s="247">
        <v>1</v>
      </c>
      <c r="K242" s="247">
        <v>1</v>
      </c>
      <c r="L242" s="247">
        <v>1</v>
      </c>
      <c r="M242" s="247">
        <v>1</v>
      </c>
      <c r="N242" s="247">
        <v>1</v>
      </c>
      <c r="O242" s="247">
        <v>1</v>
      </c>
      <c r="P242" s="247">
        <v>1</v>
      </c>
      <c r="Q242" s="247">
        <v>1</v>
      </c>
      <c r="R242" s="247">
        <v>1</v>
      </c>
      <c r="S242" s="247">
        <v>1</v>
      </c>
      <c r="T242" s="247">
        <v>1</v>
      </c>
      <c r="U242" s="247">
        <v>1</v>
      </c>
      <c r="V242" s="247">
        <v>1</v>
      </c>
      <c r="W242" s="247">
        <v>1.25</v>
      </c>
      <c r="X242" s="247">
        <v>1</v>
      </c>
      <c r="Y242" s="247">
        <v>1</v>
      </c>
      <c r="Z242" s="247">
        <v>1</v>
      </c>
      <c r="AA242" s="247">
        <v>1</v>
      </c>
      <c r="AB242" s="247">
        <v>1</v>
      </c>
      <c r="AC242" s="247">
        <v>1</v>
      </c>
      <c r="AD242" s="247">
        <v>1</v>
      </c>
      <c r="AE242" s="247">
        <v>1</v>
      </c>
      <c r="AF242" s="247">
        <v>1</v>
      </c>
      <c r="AG242" s="247">
        <v>1</v>
      </c>
      <c r="AH242" s="247">
        <v>1</v>
      </c>
      <c r="AI242" s="247">
        <v>1</v>
      </c>
      <c r="AJ242" s="247">
        <v>1</v>
      </c>
      <c r="AK242" s="247">
        <v>1</v>
      </c>
      <c r="AL242" s="247">
        <v>1</v>
      </c>
      <c r="AM242" s="247">
        <v>1</v>
      </c>
      <c r="AN242" s="247">
        <v>1</v>
      </c>
      <c r="AO242" s="247">
        <v>1</v>
      </c>
      <c r="AP242" s="247">
        <v>1</v>
      </c>
      <c r="AQ242" s="247">
        <v>1</v>
      </c>
      <c r="AR242" s="247">
        <v>1</v>
      </c>
      <c r="AS242" s="247">
        <v>1</v>
      </c>
      <c r="AT242" s="247">
        <v>1</v>
      </c>
      <c r="AU242" s="247">
        <v>1</v>
      </c>
      <c r="AV242" s="247">
        <v>1</v>
      </c>
      <c r="AW242" s="247">
        <v>1</v>
      </c>
      <c r="AX242" s="247">
        <v>1</v>
      </c>
      <c r="AY242" s="247">
        <v>1</v>
      </c>
      <c r="AZ242" s="247">
        <v>1</v>
      </c>
      <c r="BA242" s="247">
        <v>1</v>
      </c>
      <c r="BB242" s="247">
        <v>1</v>
      </c>
      <c r="BC242" s="247">
        <v>1</v>
      </c>
      <c r="BD242" s="247">
        <v>1</v>
      </c>
      <c r="BE242" s="247">
        <v>1</v>
      </c>
      <c r="BF242" s="247">
        <v>1</v>
      </c>
      <c r="BG242" s="247">
        <v>1</v>
      </c>
      <c r="BH242" s="247">
        <v>1</v>
      </c>
      <c r="BI242" s="247">
        <v>1</v>
      </c>
      <c r="BJ242" s="247">
        <v>1</v>
      </c>
      <c r="BK242" s="247">
        <v>1</v>
      </c>
      <c r="BL242" s="247"/>
      <c r="BM242" s="248"/>
    </row>
    <row r="243" spans="1:65" s="236" customFormat="1" ht="5.25">
      <c r="A243" s="243">
        <v>32</v>
      </c>
      <c r="B243" s="249" t="s">
        <v>842</v>
      </c>
      <c r="C243" s="245" t="s">
        <v>526</v>
      </c>
      <c r="D243" s="246">
        <v>0.07</v>
      </c>
      <c r="E243" s="247">
        <v>1</v>
      </c>
      <c r="F243" s="247">
        <v>1</v>
      </c>
      <c r="G243" s="247">
        <v>1</v>
      </c>
      <c r="H243" s="247">
        <v>1</v>
      </c>
      <c r="I243" s="247">
        <v>1</v>
      </c>
      <c r="J243" s="247">
        <v>1</v>
      </c>
      <c r="K243" s="247">
        <v>1</v>
      </c>
      <c r="L243" s="247">
        <v>1</v>
      </c>
      <c r="M243" s="247">
        <v>1</v>
      </c>
      <c r="N243" s="247">
        <v>1</v>
      </c>
      <c r="O243" s="247">
        <v>1</v>
      </c>
      <c r="P243" s="247">
        <v>1</v>
      </c>
      <c r="Q243" s="247">
        <v>1</v>
      </c>
      <c r="R243" s="247">
        <v>1</v>
      </c>
      <c r="S243" s="247">
        <v>1</v>
      </c>
      <c r="T243" s="247">
        <v>1</v>
      </c>
      <c r="U243" s="247">
        <v>1</v>
      </c>
      <c r="V243" s="247">
        <v>1</v>
      </c>
      <c r="W243" s="247">
        <v>1.25</v>
      </c>
      <c r="X243" s="247">
        <v>1</v>
      </c>
      <c r="Y243" s="247">
        <v>1</v>
      </c>
      <c r="Z243" s="247">
        <v>1</v>
      </c>
      <c r="AA243" s="247">
        <v>1</v>
      </c>
      <c r="AB243" s="247">
        <v>1</v>
      </c>
      <c r="AC243" s="247">
        <v>1</v>
      </c>
      <c r="AD243" s="247">
        <v>1</v>
      </c>
      <c r="AE243" s="247">
        <v>1</v>
      </c>
      <c r="AF243" s="247">
        <v>1</v>
      </c>
      <c r="AG243" s="247">
        <v>1</v>
      </c>
      <c r="AH243" s="247">
        <v>1</v>
      </c>
      <c r="AI243" s="247">
        <v>1</v>
      </c>
      <c r="AJ243" s="247">
        <v>1</v>
      </c>
      <c r="AK243" s="247">
        <v>1</v>
      </c>
      <c r="AL243" s="247">
        <v>1</v>
      </c>
      <c r="AM243" s="247">
        <v>1</v>
      </c>
      <c r="AN243" s="247">
        <v>1</v>
      </c>
      <c r="AO243" s="247">
        <v>1</v>
      </c>
      <c r="AP243" s="247">
        <v>1</v>
      </c>
      <c r="AQ243" s="247">
        <v>1</v>
      </c>
      <c r="AR243" s="247">
        <v>1</v>
      </c>
      <c r="AS243" s="247">
        <v>1</v>
      </c>
      <c r="AT243" s="247">
        <v>1</v>
      </c>
      <c r="AU243" s="247">
        <v>1</v>
      </c>
      <c r="AV243" s="247">
        <v>1</v>
      </c>
      <c r="AW243" s="247">
        <v>1</v>
      </c>
      <c r="AX243" s="247">
        <v>1</v>
      </c>
      <c r="AY243" s="247">
        <v>1</v>
      </c>
      <c r="AZ243" s="247">
        <v>1</v>
      </c>
      <c r="BA243" s="247">
        <v>1</v>
      </c>
      <c r="BB243" s="247">
        <v>1</v>
      </c>
      <c r="BC243" s="247">
        <v>1</v>
      </c>
      <c r="BD243" s="247">
        <v>1</v>
      </c>
      <c r="BE243" s="247">
        <v>1</v>
      </c>
      <c r="BF243" s="247">
        <v>1</v>
      </c>
      <c r="BG243" s="247">
        <v>1</v>
      </c>
      <c r="BH243" s="247">
        <v>1</v>
      </c>
      <c r="BI243" s="247">
        <v>1</v>
      </c>
      <c r="BJ243" s="247">
        <v>1</v>
      </c>
      <c r="BK243" s="247">
        <v>1</v>
      </c>
      <c r="BL243" s="247"/>
      <c r="BM243" s="248"/>
    </row>
    <row r="244" spans="1:65" s="236" customFormat="1" ht="5.25">
      <c r="A244" s="243">
        <v>33</v>
      </c>
      <c r="B244" s="249" t="s">
        <v>17</v>
      </c>
      <c r="C244" s="245" t="s">
        <v>526</v>
      </c>
      <c r="D244" s="246">
        <v>0.072</v>
      </c>
      <c r="E244" s="247">
        <v>1</v>
      </c>
      <c r="F244" s="247">
        <v>1</v>
      </c>
      <c r="G244" s="247">
        <v>1</v>
      </c>
      <c r="H244" s="247">
        <v>1</v>
      </c>
      <c r="I244" s="247">
        <v>1</v>
      </c>
      <c r="J244" s="247">
        <v>1.25</v>
      </c>
      <c r="K244" s="247">
        <v>1</v>
      </c>
      <c r="L244" s="247">
        <v>1</v>
      </c>
      <c r="M244" s="247">
        <v>1</v>
      </c>
      <c r="N244" s="247">
        <v>1.25</v>
      </c>
      <c r="O244" s="247">
        <v>1</v>
      </c>
      <c r="P244" s="247">
        <v>1.25</v>
      </c>
      <c r="Q244" s="247">
        <v>1</v>
      </c>
      <c r="R244" s="247">
        <v>1</v>
      </c>
      <c r="S244" s="247">
        <v>1</v>
      </c>
      <c r="T244" s="247">
        <v>1</v>
      </c>
      <c r="U244" s="247">
        <v>1</v>
      </c>
      <c r="V244" s="247">
        <v>1</v>
      </c>
      <c r="W244" s="247">
        <v>1.25</v>
      </c>
      <c r="X244" s="247">
        <v>1</v>
      </c>
      <c r="Y244" s="247">
        <v>1</v>
      </c>
      <c r="Z244" s="247">
        <v>1.25</v>
      </c>
      <c r="AA244" s="247">
        <v>1</v>
      </c>
      <c r="AB244" s="247">
        <v>1</v>
      </c>
      <c r="AC244" s="247">
        <v>1.25</v>
      </c>
      <c r="AD244" s="247">
        <v>1</v>
      </c>
      <c r="AE244" s="247">
        <v>1</v>
      </c>
      <c r="AF244" s="247">
        <v>1</v>
      </c>
      <c r="AG244" s="247">
        <v>1</v>
      </c>
      <c r="AH244" s="247">
        <v>1</v>
      </c>
      <c r="AI244" s="247">
        <v>1</v>
      </c>
      <c r="AJ244" s="247">
        <v>1</v>
      </c>
      <c r="AK244" s="247">
        <v>1</v>
      </c>
      <c r="AL244" s="247">
        <v>1</v>
      </c>
      <c r="AM244" s="247">
        <v>1</v>
      </c>
      <c r="AN244" s="247">
        <v>1</v>
      </c>
      <c r="AO244" s="247">
        <v>1</v>
      </c>
      <c r="AP244" s="247">
        <v>1</v>
      </c>
      <c r="AQ244" s="247">
        <v>1</v>
      </c>
      <c r="AR244" s="247">
        <v>1</v>
      </c>
      <c r="AS244" s="247">
        <v>1.25</v>
      </c>
      <c r="AT244" s="247">
        <v>1</v>
      </c>
      <c r="AU244" s="247">
        <v>1</v>
      </c>
      <c r="AV244" s="247">
        <v>1</v>
      </c>
      <c r="AW244" s="247">
        <v>1</v>
      </c>
      <c r="AX244" s="247">
        <v>1</v>
      </c>
      <c r="AY244" s="247">
        <v>1</v>
      </c>
      <c r="AZ244" s="247">
        <v>1</v>
      </c>
      <c r="BA244" s="247">
        <v>1</v>
      </c>
      <c r="BB244" s="247">
        <v>1</v>
      </c>
      <c r="BC244" s="247">
        <v>1</v>
      </c>
      <c r="BD244" s="247">
        <v>1</v>
      </c>
      <c r="BE244" s="247">
        <v>1</v>
      </c>
      <c r="BF244" s="247">
        <v>1</v>
      </c>
      <c r="BG244" s="247">
        <v>1</v>
      </c>
      <c r="BH244" s="247">
        <v>1</v>
      </c>
      <c r="BI244" s="247">
        <v>1</v>
      </c>
      <c r="BJ244" s="247">
        <v>1</v>
      </c>
      <c r="BK244" s="247">
        <v>1</v>
      </c>
      <c r="BL244" s="247"/>
      <c r="BM244" s="248"/>
    </row>
    <row r="245" spans="1:65" s="236" customFormat="1" ht="5.25">
      <c r="A245" s="243">
        <v>34</v>
      </c>
      <c r="B245" s="249" t="s">
        <v>16</v>
      </c>
      <c r="C245" s="245" t="s">
        <v>526</v>
      </c>
      <c r="D245" s="246">
        <v>0.072</v>
      </c>
      <c r="E245" s="247">
        <v>1</v>
      </c>
      <c r="F245" s="247">
        <v>1</v>
      </c>
      <c r="G245" s="247">
        <v>1</v>
      </c>
      <c r="H245" s="247">
        <v>1</v>
      </c>
      <c r="I245" s="247">
        <v>1</v>
      </c>
      <c r="J245" s="247">
        <v>1</v>
      </c>
      <c r="K245" s="247">
        <v>1</v>
      </c>
      <c r="L245" s="247">
        <v>1</v>
      </c>
      <c r="M245" s="247">
        <v>1</v>
      </c>
      <c r="N245" s="247">
        <v>1</v>
      </c>
      <c r="O245" s="247">
        <v>1</v>
      </c>
      <c r="P245" s="247">
        <v>1</v>
      </c>
      <c r="Q245" s="247">
        <v>1</v>
      </c>
      <c r="R245" s="247">
        <v>1</v>
      </c>
      <c r="S245" s="247">
        <v>1</v>
      </c>
      <c r="T245" s="247">
        <v>1</v>
      </c>
      <c r="U245" s="247">
        <v>1</v>
      </c>
      <c r="V245" s="247">
        <v>1</v>
      </c>
      <c r="W245" s="247">
        <v>1.25</v>
      </c>
      <c r="X245" s="247">
        <v>1</v>
      </c>
      <c r="Y245" s="247">
        <v>1</v>
      </c>
      <c r="Z245" s="247">
        <v>1.25</v>
      </c>
      <c r="AA245" s="247">
        <v>1</v>
      </c>
      <c r="AB245" s="247">
        <v>1</v>
      </c>
      <c r="AC245" s="247">
        <v>1.25</v>
      </c>
      <c r="AD245" s="247">
        <v>1</v>
      </c>
      <c r="AE245" s="247">
        <v>1</v>
      </c>
      <c r="AF245" s="247">
        <v>1</v>
      </c>
      <c r="AG245" s="247">
        <v>1</v>
      </c>
      <c r="AH245" s="247">
        <v>1</v>
      </c>
      <c r="AI245" s="247">
        <v>1</v>
      </c>
      <c r="AJ245" s="247">
        <v>1</v>
      </c>
      <c r="AK245" s="247">
        <v>1</v>
      </c>
      <c r="AL245" s="247">
        <v>1</v>
      </c>
      <c r="AM245" s="247">
        <v>1</v>
      </c>
      <c r="AN245" s="247">
        <v>1</v>
      </c>
      <c r="AO245" s="247">
        <v>1</v>
      </c>
      <c r="AP245" s="247">
        <v>1</v>
      </c>
      <c r="AQ245" s="247">
        <v>1</v>
      </c>
      <c r="AR245" s="247">
        <v>1</v>
      </c>
      <c r="AS245" s="247">
        <v>1.25</v>
      </c>
      <c r="AT245" s="247">
        <v>1</v>
      </c>
      <c r="AU245" s="247">
        <v>1</v>
      </c>
      <c r="AV245" s="247">
        <v>1</v>
      </c>
      <c r="AW245" s="247">
        <v>1</v>
      </c>
      <c r="AX245" s="247">
        <v>1</v>
      </c>
      <c r="AY245" s="247">
        <v>1</v>
      </c>
      <c r="AZ245" s="247">
        <v>1</v>
      </c>
      <c r="BA245" s="247">
        <v>1</v>
      </c>
      <c r="BB245" s="247">
        <v>1</v>
      </c>
      <c r="BC245" s="247">
        <v>1</v>
      </c>
      <c r="BD245" s="247">
        <v>1</v>
      </c>
      <c r="BE245" s="247">
        <v>1</v>
      </c>
      <c r="BF245" s="247">
        <v>1</v>
      </c>
      <c r="BG245" s="247">
        <v>1</v>
      </c>
      <c r="BH245" s="247">
        <v>1</v>
      </c>
      <c r="BI245" s="247">
        <v>1</v>
      </c>
      <c r="BJ245" s="247">
        <v>1</v>
      </c>
      <c r="BK245" s="247">
        <v>1</v>
      </c>
      <c r="BL245" s="247"/>
      <c r="BM245" s="248"/>
    </row>
    <row r="246" spans="1:65" s="236" customFormat="1" ht="5.25">
      <c r="A246" s="243">
        <v>35</v>
      </c>
      <c r="B246" s="249" t="s">
        <v>548</v>
      </c>
      <c r="C246" s="245" t="s">
        <v>526</v>
      </c>
      <c r="D246" s="246">
        <v>0.07</v>
      </c>
      <c r="E246" s="247">
        <v>1</v>
      </c>
      <c r="F246" s="247">
        <v>1</v>
      </c>
      <c r="G246" s="247">
        <v>1</v>
      </c>
      <c r="H246" s="247">
        <v>1</v>
      </c>
      <c r="I246" s="247">
        <v>1</v>
      </c>
      <c r="J246" s="247">
        <v>1</v>
      </c>
      <c r="K246" s="247">
        <v>1</v>
      </c>
      <c r="L246" s="247">
        <v>1</v>
      </c>
      <c r="M246" s="247">
        <v>1</v>
      </c>
      <c r="N246" s="247">
        <v>1</v>
      </c>
      <c r="O246" s="247">
        <v>1</v>
      </c>
      <c r="P246" s="247">
        <v>1</v>
      </c>
      <c r="Q246" s="247">
        <v>1</v>
      </c>
      <c r="R246" s="247">
        <v>1</v>
      </c>
      <c r="S246" s="247">
        <v>1</v>
      </c>
      <c r="T246" s="247">
        <v>1</v>
      </c>
      <c r="U246" s="247">
        <v>1</v>
      </c>
      <c r="V246" s="247">
        <v>1</v>
      </c>
      <c r="W246" s="247">
        <v>1.25</v>
      </c>
      <c r="X246" s="247">
        <v>1</v>
      </c>
      <c r="Y246" s="247">
        <v>1</v>
      </c>
      <c r="Z246" s="247">
        <v>1</v>
      </c>
      <c r="AA246" s="247">
        <v>1</v>
      </c>
      <c r="AB246" s="247">
        <v>1</v>
      </c>
      <c r="AC246" s="247">
        <v>1</v>
      </c>
      <c r="AD246" s="247">
        <v>1</v>
      </c>
      <c r="AE246" s="247">
        <v>1</v>
      </c>
      <c r="AF246" s="247">
        <v>1</v>
      </c>
      <c r="AG246" s="247">
        <v>1</v>
      </c>
      <c r="AH246" s="247">
        <v>1</v>
      </c>
      <c r="AI246" s="247">
        <v>1</v>
      </c>
      <c r="AJ246" s="247">
        <v>1</v>
      </c>
      <c r="AK246" s="247">
        <v>1</v>
      </c>
      <c r="AL246" s="247">
        <v>1</v>
      </c>
      <c r="AM246" s="247">
        <v>1</v>
      </c>
      <c r="AN246" s="247">
        <v>1</v>
      </c>
      <c r="AO246" s="247">
        <v>1</v>
      </c>
      <c r="AP246" s="247">
        <v>1</v>
      </c>
      <c r="AQ246" s="247">
        <v>1</v>
      </c>
      <c r="AR246" s="247">
        <v>1</v>
      </c>
      <c r="AS246" s="247">
        <v>1</v>
      </c>
      <c r="AT246" s="247">
        <v>1</v>
      </c>
      <c r="AU246" s="247">
        <v>1</v>
      </c>
      <c r="AV246" s="247">
        <v>1</v>
      </c>
      <c r="AW246" s="247">
        <v>1</v>
      </c>
      <c r="AX246" s="247">
        <v>1</v>
      </c>
      <c r="AY246" s="247">
        <v>1</v>
      </c>
      <c r="AZ246" s="247">
        <v>1</v>
      </c>
      <c r="BA246" s="247">
        <v>1</v>
      </c>
      <c r="BB246" s="247">
        <v>1</v>
      </c>
      <c r="BC246" s="247">
        <v>1</v>
      </c>
      <c r="BD246" s="247">
        <v>1</v>
      </c>
      <c r="BE246" s="247">
        <v>1</v>
      </c>
      <c r="BF246" s="247">
        <v>1</v>
      </c>
      <c r="BG246" s="247">
        <v>1</v>
      </c>
      <c r="BH246" s="247">
        <v>1</v>
      </c>
      <c r="BI246" s="247">
        <v>1</v>
      </c>
      <c r="BJ246" s="247">
        <v>1</v>
      </c>
      <c r="BK246" s="247">
        <v>1</v>
      </c>
      <c r="BL246" s="247"/>
      <c r="BM246" s="248"/>
    </row>
    <row r="247" spans="1:65" s="236" customFormat="1" ht="5.25">
      <c r="A247" s="243">
        <v>36</v>
      </c>
      <c r="B247" s="249" t="s">
        <v>549</v>
      </c>
      <c r="C247" s="245" t="s">
        <v>526</v>
      </c>
      <c r="D247" s="246">
        <v>0.07</v>
      </c>
      <c r="E247" s="247">
        <v>1</v>
      </c>
      <c r="F247" s="247">
        <v>1</v>
      </c>
      <c r="G247" s="247">
        <v>1</v>
      </c>
      <c r="H247" s="247">
        <v>1</v>
      </c>
      <c r="I247" s="247">
        <v>1</v>
      </c>
      <c r="J247" s="247">
        <v>1</v>
      </c>
      <c r="K247" s="247">
        <v>1</v>
      </c>
      <c r="L247" s="247">
        <v>1</v>
      </c>
      <c r="M247" s="247">
        <v>1</v>
      </c>
      <c r="N247" s="247">
        <v>1</v>
      </c>
      <c r="O247" s="247">
        <v>1</v>
      </c>
      <c r="P247" s="247">
        <v>1</v>
      </c>
      <c r="Q247" s="247">
        <v>1</v>
      </c>
      <c r="R247" s="247">
        <v>1</v>
      </c>
      <c r="S247" s="247">
        <v>1</v>
      </c>
      <c r="T247" s="247">
        <v>1</v>
      </c>
      <c r="U247" s="247">
        <v>1</v>
      </c>
      <c r="V247" s="247">
        <v>1</v>
      </c>
      <c r="W247" s="247">
        <v>1</v>
      </c>
      <c r="X247" s="247">
        <v>1</v>
      </c>
      <c r="Y247" s="247">
        <v>1</v>
      </c>
      <c r="Z247" s="247">
        <v>1</v>
      </c>
      <c r="AA247" s="247">
        <v>1</v>
      </c>
      <c r="AB247" s="247">
        <v>1</v>
      </c>
      <c r="AC247" s="247">
        <v>1</v>
      </c>
      <c r="AD247" s="247">
        <v>1</v>
      </c>
      <c r="AE247" s="247">
        <v>1</v>
      </c>
      <c r="AF247" s="247">
        <v>1</v>
      </c>
      <c r="AG247" s="247">
        <v>1</v>
      </c>
      <c r="AH247" s="247">
        <v>1</v>
      </c>
      <c r="AI247" s="247">
        <v>1</v>
      </c>
      <c r="AJ247" s="247">
        <v>1</v>
      </c>
      <c r="AK247" s="247">
        <v>1</v>
      </c>
      <c r="AL247" s="247">
        <v>1</v>
      </c>
      <c r="AM247" s="247">
        <v>1</v>
      </c>
      <c r="AN247" s="247">
        <v>1</v>
      </c>
      <c r="AO247" s="247">
        <v>1</v>
      </c>
      <c r="AP247" s="247">
        <v>1</v>
      </c>
      <c r="AQ247" s="247">
        <v>1</v>
      </c>
      <c r="AR247" s="247">
        <v>1</v>
      </c>
      <c r="AS247" s="247">
        <v>1</v>
      </c>
      <c r="AT247" s="247">
        <v>1</v>
      </c>
      <c r="AU247" s="247">
        <v>1</v>
      </c>
      <c r="AV247" s="247">
        <v>1</v>
      </c>
      <c r="AW247" s="247">
        <v>1</v>
      </c>
      <c r="AX247" s="247">
        <v>1</v>
      </c>
      <c r="AY247" s="247">
        <v>1</v>
      </c>
      <c r="AZ247" s="247">
        <v>1</v>
      </c>
      <c r="BA247" s="247">
        <v>1</v>
      </c>
      <c r="BB247" s="247">
        <v>1</v>
      </c>
      <c r="BC247" s="247">
        <v>1</v>
      </c>
      <c r="BD247" s="247">
        <v>1</v>
      </c>
      <c r="BE247" s="247">
        <v>1</v>
      </c>
      <c r="BF247" s="247">
        <v>1</v>
      </c>
      <c r="BG247" s="247">
        <v>1</v>
      </c>
      <c r="BH247" s="247">
        <v>1</v>
      </c>
      <c r="BI247" s="247">
        <v>1</v>
      </c>
      <c r="BJ247" s="247">
        <v>1</v>
      </c>
      <c r="BK247" s="247">
        <v>1</v>
      </c>
      <c r="BL247" s="247"/>
      <c r="BM247" s="248"/>
    </row>
    <row r="248" spans="1:65" s="236" customFormat="1" ht="5.25">
      <c r="A248" s="243">
        <v>37</v>
      </c>
      <c r="B248" s="249" t="s">
        <v>550</v>
      </c>
      <c r="C248" s="245" t="s">
        <v>526</v>
      </c>
      <c r="D248" s="246">
        <v>0.07</v>
      </c>
      <c r="E248" s="247">
        <v>1</v>
      </c>
      <c r="F248" s="247">
        <v>1</v>
      </c>
      <c r="G248" s="247">
        <v>1</v>
      </c>
      <c r="H248" s="247">
        <v>1</v>
      </c>
      <c r="I248" s="247">
        <v>1</v>
      </c>
      <c r="J248" s="247">
        <v>1</v>
      </c>
      <c r="K248" s="247">
        <v>1</v>
      </c>
      <c r="L248" s="247">
        <v>1</v>
      </c>
      <c r="M248" s="247">
        <v>1</v>
      </c>
      <c r="N248" s="247">
        <v>1</v>
      </c>
      <c r="O248" s="247">
        <v>1</v>
      </c>
      <c r="P248" s="247">
        <v>1</v>
      </c>
      <c r="Q248" s="247">
        <v>1</v>
      </c>
      <c r="R248" s="247">
        <v>1</v>
      </c>
      <c r="S248" s="247">
        <v>1</v>
      </c>
      <c r="T248" s="247">
        <v>1</v>
      </c>
      <c r="U248" s="247">
        <v>1</v>
      </c>
      <c r="V248" s="247">
        <v>1</v>
      </c>
      <c r="W248" s="247">
        <v>1</v>
      </c>
      <c r="X248" s="247">
        <v>1</v>
      </c>
      <c r="Y248" s="247">
        <v>1</v>
      </c>
      <c r="Z248" s="247">
        <v>1</v>
      </c>
      <c r="AA248" s="247">
        <v>1</v>
      </c>
      <c r="AB248" s="247">
        <v>1</v>
      </c>
      <c r="AC248" s="247">
        <v>1</v>
      </c>
      <c r="AD248" s="247">
        <v>1</v>
      </c>
      <c r="AE248" s="247">
        <v>1</v>
      </c>
      <c r="AF248" s="247">
        <v>1</v>
      </c>
      <c r="AG248" s="247">
        <v>1</v>
      </c>
      <c r="AH248" s="247">
        <v>1</v>
      </c>
      <c r="AI248" s="247">
        <v>1</v>
      </c>
      <c r="AJ248" s="247">
        <v>1</v>
      </c>
      <c r="AK248" s="247">
        <v>1</v>
      </c>
      <c r="AL248" s="247">
        <v>1</v>
      </c>
      <c r="AM248" s="247">
        <v>1</v>
      </c>
      <c r="AN248" s="247">
        <v>1</v>
      </c>
      <c r="AO248" s="247">
        <v>1</v>
      </c>
      <c r="AP248" s="247">
        <v>1</v>
      </c>
      <c r="AQ248" s="247">
        <v>1</v>
      </c>
      <c r="AR248" s="247">
        <v>1</v>
      </c>
      <c r="AS248" s="247">
        <v>1</v>
      </c>
      <c r="AT248" s="247">
        <v>1</v>
      </c>
      <c r="AU248" s="247">
        <v>1</v>
      </c>
      <c r="AV248" s="247">
        <v>1</v>
      </c>
      <c r="AW248" s="247">
        <v>1</v>
      </c>
      <c r="AX248" s="247">
        <v>1</v>
      </c>
      <c r="AY248" s="247">
        <v>1</v>
      </c>
      <c r="AZ248" s="247">
        <v>1</v>
      </c>
      <c r="BA248" s="247">
        <v>1</v>
      </c>
      <c r="BB248" s="247">
        <v>1</v>
      </c>
      <c r="BC248" s="247">
        <v>1</v>
      </c>
      <c r="BD248" s="247">
        <v>1</v>
      </c>
      <c r="BE248" s="247">
        <v>1</v>
      </c>
      <c r="BF248" s="247">
        <v>1</v>
      </c>
      <c r="BG248" s="247">
        <v>1</v>
      </c>
      <c r="BH248" s="247">
        <v>1</v>
      </c>
      <c r="BI248" s="247">
        <v>1</v>
      </c>
      <c r="BJ248" s="247">
        <v>1</v>
      </c>
      <c r="BK248" s="247">
        <v>1</v>
      </c>
      <c r="BL248" s="247"/>
      <c r="BM248" s="248"/>
    </row>
    <row r="249" spans="1:65" s="236" customFormat="1" ht="5.25">
      <c r="A249" s="243">
        <v>38</v>
      </c>
      <c r="B249" s="249" t="s">
        <v>551</v>
      </c>
      <c r="C249" s="245" t="s">
        <v>526</v>
      </c>
      <c r="D249" s="246">
        <v>0.072</v>
      </c>
      <c r="E249" s="247">
        <v>1</v>
      </c>
      <c r="F249" s="247">
        <v>1</v>
      </c>
      <c r="G249" s="247">
        <v>1</v>
      </c>
      <c r="H249" s="247">
        <v>1</v>
      </c>
      <c r="I249" s="247">
        <v>1</v>
      </c>
      <c r="J249" s="247">
        <v>1.25</v>
      </c>
      <c r="K249" s="247">
        <v>1</v>
      </c>
      <c r="L249" s="247">
        <v>1</v>
      </c>
      <c r="M249" s="247">
        <v>1</v>
      </c>
      <c r="N249" s="247">
        <v>1.25</v>
      </c>
      <c r="O249" s="247">
        <v>1</v>
      </c>
      <c r="P249" s="247">
        <v>1</v>
      </c>
      <c r="Q249" s="247">
        <v>1</v>
      </c>
      <c r="R249" s="247">
        <v>1</v>
      </c>
      <c r="S249" s="247">
        <v>1</v>
      </c>
      <c r="T249" s="247">
        <v>1</v>
      </c>
      <c r="U249" s="247">
        <v>1</v>
      </c>
      <c r="V249" s="247">
        <v>1</v>
      </c>
      <c r="W249" s="247">
        <v>1</v>
      </c>
      <c r="X249" s="247">
        <v>1</v>
      </c>
      <c r="Y249" s="247">
        <v>1</v>
      </c>
      <c r="Z249" s="247">
        <v>1</v>
      </c>
      <c r="AA249" s="247">
        <v>1</v>
      </c>
      <c r="AB249" s="247">
        <v>1</v>
      </c>
      <c r="AC249" s="247">
        <v>1</v>
      </c>
      <c r="AD249" s="247">
        <v>1</v>
      </c>
      <c r="AE249" s="247">
        <v>1</v>
      </c>
      <c r="AF249" s="247">
        <v>1</v>
      </c>
      <c r="AG249" s="247">
        <v>1</v>
      </c>
      <c r="AH249" s="247">
        <v>1</v>
      </c>
      <c r="AI249" s="247">
        <v>1</v>
      </c>
      <c r="AJ249" s="247">
        <v>1</v>
      </c>
      <c r="AK249" s="247">
        <v>1</v>
      </c>
      <c r="AL249" s="247">
        <v>1</v>
      </c>
      <c r="AM249" s="247">
        <v>1</v>
      </c>
      <c r="AN249" s="247">
        <v>1</v>
      </c>
      <c r="AO249" s="247">
        <v>1</v>
      </c>
      <c r="AP249" s="247">
        <v>1</v>
      </c>
      <c r="AQ249" s="247">
        <v>1</v>
      </c>
      <c r="AR249" s="247">
        <v>1</v>
      </c>
      <c r="AS249" s="247">
        <v>1</v>
      </c>
      <c r="AT249" s="247">
        <v>1</v>
      </c>
      <c r="AU249" s="247">
        <v>1</v>
      </c>
      <c r="AV249" s="247">
        <v>1</v>
      </c>
      <c r="AW249" s="247">
        <v>1</v>
      </c>
      <c r="AX249" s="247">
        <v>1</v>
      </c>
      <c r="AY249" s="247">
        <v>1</v>
      </c>
      <c r="AZ249" s="247">
        <v>1</v>
      </c>
      <c r="BA249" s="247">
        <v>1</v>
      </c>
      <c r="BB249" s="247">
        <v>1</v>
      </c>
      <c r="BC249" s="247">
        <v>1</v>
      </c>
      <c r="BD249" s="247">
        <v>1</v>
      </c>
      <c r="BE249" s="247">
        <v>1</v>
      </c>
      <c r="BF249" s="247">
        <v>1</v>
      </c>
      <c r="BG249" s="247">
        <v>1</v>
      </c>
      <c r="BH249" s="247">
        <v>1</v>
      </c>
      <c r="BI249" s="247">
        <v>1</v>
      </c>
      <c r="BJ249" s="247">
        <v>1</v>
      </c>
      <c r="BK249" s="247">
        <v>1</v>
      </c>
      <c r="BL249" s="247"/>
      <c r="BM249" s="248"/>
    </row>
    <row r="250" spans="1:65" s="236" customFormat="1" ht="5.25">
      <c r="A250" s="243">
        <v>39</v>
      </c>
      <c r="B250" s="249" t="s">
        <v>552</v>
      </c>
      <c r="C250" s="245" t="s">
        <v>526</v>
      </c>
      <c r="D250" s="246">
        <v>0.07</v>
      </c>
      <c r="E250" s="247">
        <v>1</v>
      </c>
      <c r="F250" s="247">
        <v>1</v>
      </c>
      <c r="G250" s="247">
        <v>1</v>
      </c>
      <c r="H250" s="247">
        <v>1</v>
      </c>
      <c r="I250" s="247">
        <v>1</v>
      </c>
      <c r="J250" s="247">
        <v>1</v>
      </c>
      <c r="K250" s="247">
        <v>1</v>
      </c>
      <c r="L250" s="247">
        <v>1</v>
      </c>
      <c r="M250" s="247">
        <v>1</v>
      </c>
      <c r="N250" s="247">
        <v>1</v>
      </c>
      <c r="O250" s="247">
        <v>1</v>
      </c>
      <c r="P250" s="247">
        <v>1</v>
      </c>
      <c r="Q250" s="247">
        <v>1</v>
      </c>
      <c r="R250" s="247">
        <v>1</v>
      </c>
      <c r="S250" s="247">
        <v>1</v>
      </c>
      <c r="T250" s="247">
        <v>1</v>
      </c>
      <c r="U250" s="247">
        <v>1</v>
      </c>
      <c r="V250" s="247">
        <v>1</v>
      </c>
      <c r="W250" s="247">
        <v>1</v>
      </c>
      <c r="X250" s="247">
        <v>1</v>
      </c>
      <c r="Y250" s="247">
        <v>1</v>
      </c>
      <c r="Z250" s="247">
        <v>1</v>
      </c>
      <c r="AA250" s="247">
        <v>1</v>
      </c>
      <c r="AB250" s="247">
        <v>1</v>
      </c>
      <c r="AC250" s="247">
        <v>1</v>
      </c>
      <c r="AD250" s="247">
        <v>1</v>
      </c>
      <c r="AE250" s="247">
        <v>1</v>
      </c>
      <c r="AF250" s="247">
        <v>1</v>
      </c>
      <c r="AG250" s="247">
        <v>1</v>
      </c>
      <c r="AH250" s="247">
        <v>1</v>
      </c>
      <c r="AI250" s="247">
        <v>1</v>
      </c>
      <c r="AJ250" s="247">
        <v>1</v>
      </c>
      <c r="AK250" s="247">
        <v>1</v>
      </c>
      <c r="AL250" s="247">
        <v>1</v>
      </c>
      <c r="AM250" s="247">
        <v>1</v>
      </c>
      <c r="AN250" s="247">
        <v>1</v>
      </c>
      <c r="AO250" s="247">
        <v>1</v>
      </c>
      <c r="AP250" s="247">
        <v>1</v>
      </c>
      <c r="AQ250" s="247">
        <v>1</v>
      </c>
      <c r="AR250" s="247">
        <v>1</v>
      </c>
      <c r="AS250" s="247">
        <v>1</v>
      </c>
      <c r="AT250" s="247">
        <v>1</v>
      </c>
      <c r="AU250" s="247">
        <v>1</v>
      </c>
      <c r="AV250" s="247">
        <v>1</v>
      </c>
      <c r="AW250" s="247">
        <v>1</v>
      </c>
      <c r="AX250" s="247">
        <v>1</v>
      </c>
      <c r="AY250" s="247">
        <v>1</v>
      </c>
      <c r="AZ250" s="247">
        <v>1</v>
      </c>
      <c r="BA250" s="247">
        <v>1</v>
      </c>
      <c r="BB250" s="247">
        <v>1</v>
      </c>
      <c r="BC250" s="247">
        <v>1</v>
      </c>
      <c r="BD250" s="247">
        <v>1</v>
      </c>
      <c r="BE250" s="247">
        <v>1</v>
      </c>
      <c r="BF250" s="247">
        <v>1</v>
      </c>
      <c r="BG250" s="247">
        <v>1</v>
      </c>
      <c r="BH250" s="247">
        <v>1</v>
      </c>
      <c r="BI250" s="247">
        <v>1</v>
      </c>
      <c r="BJ250" s="247">
        <v>1</v>
      </c>
      <c r="BK250" s="247">
        <v>1</v>
      </c>
      <c r="BL250" s="247"/>
      <c r="BM250" s="248"/>
    </row>
    <row r="251" spans="1:65" s="236" customFormat="1" ht="5.25">
      <c r="A251" s="243">
        <v>40</v>
      </c>
      <c r="B251" s="249" t="s">
        <v>553</v>
      </c>
      <c r="C251" s="245" t="s">
        <v>526</v>
      </c>
      <c r="D251" s="246">
        <v>0.068</v>
      </c>
      <c r="E251" s="247">
        <v>1</v>
      </c>
      <c r="F251" s="247">
        <v>1</v>
      </c>
      <c r="G251" s="247">
        <v>1</v>
      </c>
      <c r="H251" s="247">
        <v>1</v>
      </c>
      <c r="I251" s="247">
        <v>1</v>
      </c>
      <c r="J251" s="247">
        <v>1</v>
      </c>
      <c r="K251" s="247">
        <v>1</v>
      </c>
      <c r="L251" s="247">
        <v>1</v>
      </c>
      <c r="M251" s="247">
        <v>1</v>
      </c>
      <c r="N251" s="247">
        <v>1</v>
      </c>
      <c r="O251" s="247">
        <v>1</v>
      </c>
      <c r="P251" s="247">
        <v>1</v>
      </c>
      <c r="Q251" s="247">
        <v>1</v>
      </c>
      <c r="R251" s="247">
        <v>1</v>
      </c>
      <c r="S251" s="247">
        <v>1</v>
      </c>
      <c r="T251" s="247">
        <v>1</v>
      </c>
      <c r="U251" s="247">
        <v>1</v>
      </c>
      <c r="V251" s="247">
        <v>1</v>
      </c>
      <c r="W251" s="247">
        <v>1</v>
      </c>
      <c r="X251" s="247">
        <v>1</v>
      </c>
      <c r="Y251" s="247">
        <v>1</v>
      </c>
      <c r="Z251" s="247">
        <v>1</v>
      </c>
      <c r="AA251" s="247">
        <v>1</v>
      </c>
      <c r="AB251" s="247">
        <v>1</v>
      </c>
      <c r="AC251" s="247">
        <v>1</v>
      </c>
      <c r="AD251" s="247">
        <v>1</v>
      </c>
      <c r="AE251" s="247">
        <v>1</v>
      </c>
      <c r="AF251" s="247">
        <v>1</v>
      </c>
      <c r="AG251" s="247">
        <v>1</v>
      </c>
      <c r="AH251" s="247">
        <v>1</v>
      </c>
      <c r="AI251" s="247">
        <v>1</v>
      </c>
      <c r="AJ251" s="247">
        <v>1</v>
      </c>
      <c r="AK251" s="247">
        <v>1</v>
      </c>
      <c r="AL251" s="247">
        <v>1</v>
      </c>
      <c r="AM251" s="247">
        <v>1</v>
      </c>
      <c r="AN251" s="247">
        <v>1</v>
      </c>
      <c r="AO251" s="247">
        <v>1</v>
      </c>
      <c r="AP251" s="247">
        <v>1</v>
      </c>
      <c r="AQ251" s="247">
        <v>1</v>
      </c>
      <c r="AR251" s="247">
        <v>1</v>
      </c>
      <c r="AS251" s="247">
        <v>1</v>
      </c>
      <c r="AT251" s="247">
        <v>1</v>
      </c>
      <c r="AU251" s="247">
        <v>1</v>
      </c>
      <c r="AV251" s="247">
        <v>1</v>
      </c>
      <c r="AW251" s="247">
        <v>1</v>
      </c>
      <c r="AX251" s="247">
        <v>1</v>
      </c>
      <c r="AY251" s="247">
        <v>1</v>
      </c>
      <c r="AZ251" s="247">
        <v>1</v>
      </c>
      <c r="BA251" s="247">
        <v>1</v>
      </c>
      <c r="BB251" s="247">
        <v>1</v>
      </c>
      <c r="BC251" s="247">
        <v>1</v>
      </c>
      <c r="BD251" s="247">
        <v>1</v>
      </c>
      <c r="BE251" s="247">
        <v>1</v>
      </c>
      <c r="BF251" s="247">
        <v>1</v>
      </c>
      <c r="BG251" s="247">
        <v>1</v>
      </c>
      <c r="BH251" s="247">
        <v>1</v>
      </c>
      <c r="BI251" s="247">
        <v>1</v>
      </c>
      <c r="BJ251" s="247">
        <v>1</v>
      </c>
      <c r="BK251" s="247">
        <v>1</v>
      </c>
      <c r="BL251" s="247"/>
      <c r="BM251" s="248"/>
    </row>
    <row r="252" spans="1:65" s="236" customFormat="1" ht="5.25">
      <c r="A252" s="243">
        <v>41</v>
      </c>
      <c r="B252" s="249" t="s">
        <v>554</v>
      </c>
      <c r="C252" s="245" t="s">
        <v>526</v>
      </c>
      <c r="D252" s="246">
        <v>0.075</v>
      </c>
      <c r="E252" s="247">
        <v>1</v>
      </c>
      <c r="F252" s="247">
        <v>1</v>
      </c>
      <c r="G252" s="247">
        <v>1</v>
      </c>
      <c r="H252" s="247">
        <v>1</v>
      </c>
      <c r="I252" s="247">
        <v>1</v>
      </c>
      <c r="J252" s="247">
        <v>1</v>
      </c>
      <c r="K252" s="247">
        <v>1</v>
      </c>
      <c r="L252" s="247">
        <v>1</v>
      </c>
      <c r="M252" s="247">
        <v>1</v>
      </c>
      <c r="N252" s="247">
        <v>1</v>
      </c>
      <c r="O252" s="247">
        <v>1</v>
      </c>
      <c r="P252" s="247">
        <v>1</v>
      </c>
      <c r="Q252" s="247">
        <v>1</v>
      </c>
      <c r="R252" s="247">
        <v>1</v>
      </c>
      <c r="S252" s="247">
        <v>1</v>
      </c>
      <c r="T252" s="247">
        <v>1</v>
      </c>
      <c r="U252" s="247">
        <v>1</v>
      </c>
      <c r="V252" s="247">
        <v>1</v>
      </c>
      <c r="W252" s="247">
        <v>1</v>
      </c>
      <c r="X252" s="247">
        <v>1</v>
      </c>
      <c r="Y252" s="247">
        <v>1</v>
      </c>
      <c r="Z252" s="247">
        <v>1</v>
      </c>
      <c r="AA252" s="247">
        <v>1</v>
      </c>
      <c r="AB252" s="247">
        <v>1</v>
      </c>
      <c r="AC252" s="247">
        <v>1</v>
      </c>
      <c r="AD252" s="247">
        <v>1</v>
      </c>
      <c r="AE252" s="247">
        <v>1</v>
      </c>
      <c r="AF252" s="247">
        <v>1</v>
      </c>
      <c r="AG252" s="247">
        <v>1</v>
      </c>
      <c r="AH252" s="247">
        <v>1</v>
      </c>
      <c r="AI252" s="247">
        <v>1</v>
      </c>
      <c r="AJ252" s="247">
        <v>1</v>
      </c>
      <c r="AK252" s="247">
        <v>1</v>
      </c>
      <c r="AL252" s="247">
        <v>1</v>
      </c>
      <c r="AM252" s="247">
        <v>1</v>
      </c>
      <c r="AN252" s="247">
        <v>1</v>
      </c>
      <c r="AO252" s="247">
        <v>1</v>
      </c>
      <c r="AP252" s="247">
        <v>1</v>
      </c>
      <c r="AQ252" s="247">
        <v>1</v>
      </c>
      <c r="AR252" s="247">
        <v>1</v>
      </c>
      <c r="AS252" s="247">
        <v>1</v>
      </c>
      <c r="AT252" s="247">
        <v>1</v>
      </c>
      <c r="AU252" s="247">
        <v>1</v>
      </c>
      <c r="AV252" s="247">
        <v>1</v>
      </c>
      <c r="AW252" s="247">
        <v>1</v>
      </c>
      <c r="AX252" s="247">
        <v>1</v>
      </c>
      <c r="AY252" s="247">
        <v>1</v>
      </c>
      <c r="AZ252" s="247">
        <v>1</v>
      </c>
      <c r="BA252" s="247">
        <v>1</v>
      </c>
      <c r="BB252" s="247">
        <v>1</v>
      </c>
      <c r="BC252" s="247">
        <v>1</v>
      </c>
      <c r="BD252" s="247">
        <v>1</v>
      </c>
      <c r="BE252" s="247">
        <v>1</v>
      </c>
      <c r="BF252" s="247">
        <v>1</v>
      </c>
      <c r="BG252" s="247">
        <v>1</v>
      </c>
      <c r="BH252" s="247">
        <v>1</v>
      </c>
      <c r="BI252" s="247">
        <v>1</v>
      </c>
      <c r="BJ252" s="247">
        <v>1</v>
      </c>
      <c r="BK252" s="247">
        <v>1</v>
      </c>
      <c r="BL252" s="247"/>
      <c r="BM252" s="248"/>
    </row>
    <row r="253" spans="1:65" s="236" customFormat="1" ht="5.25">
      <c r="A253" s="243">
        <v>42</v>
      </c>
      <c r="B253" s="249" t="s">
        <v>555</v>
      </c>
      <c r="C253" s="245" t="s">
        <v>526</v>
      </c>
      <c r="D253" s="246">
        <v>0.07</v>
      </c>
      <c r="E253" s="247">
        <v>1</v>
      </c>
      <c r="F253" s="247">
        <v>1</v>
      </c>
      <c r="G253" s="247">
        <v>1</v>
      </c>
      <c r="H253" s="247">
        <v>1</v>
      </c>
      <c r="I253" s="247">
        <v>1</v>
      </c>
      <c r="J253" s="247">
        <v>1</v>
      </c>
      <c r="K253" s="247">
        <v>1</v>
      </c>
      <c r="L253" s="247">
        <v>1</v>
      </c>
      <c r="M253" s="247">
        <v>1</v>
      </c>
      <c r="N253" s="247">
        <v>1</v>
      </c>
      <c r="O253" s="247">
        <v>1</v>
      </c>
      <c r="P253" s="247">
        <v>1</v>
      </c>
      <c r="Q253" s="247">
        <v>1</v>
      </c>
      <c r="R253" s="247">
        <v>1</v>
      </c>
      <c r="S253" s="247">
        <v>1</v>
      </c>
      <c r="T253" s="247">
        <v>1</v>
      </c>
      <c r="U253" s="247">
        <v>1</v>
      </c>
      <c r="V253" s="247">
        <v>1</v>
      </c>
      <c r="W253" s="247">
        <v>1</v>
      </c>
      <c r="X253" s="247">
        <v>1</v>
      </c>
      <c r="Y253" s="247">
        <v>1</v>
      </c>
      <c r="Z253" s="247">
        <v>1</v>
      </c>
      <c r="AA253" s="247">
        <v>1</v>
      </c>
      <c r="AB253" s="247">
        <v>1</v>
      </c>
      <c r="AC253" s="247">
        <v>1</v>
      </c>
      <c r="AD253" s="247">
        <v>1</v>
      </c>
      <c r="AE253" s="247">
        <v>1</v>
      </c>
      <c r="AF253" s="247">
        <v>1</v>
      </c>
      <c r="AG253" s="247">
        <v>1</v>
      </c>
      <c r="AH253" s="247">
        <v>1</v>
      </c>
      <c r="AI253" s="247">
        <v>1</v>
      </c>
      <c r="AJ253" s="247">
        <v>1</v>
      </c>
      <c r="AK253" s="247">
        <v>1</v>
      </c>
      <c r="AL253" s="247">
        <v>1</v>
      </c>
      <c r="AM253" s="247">
        <v>1</v>
      </c>
      <c r="AN253" s="247">
        <v>1</v>
      </c>
      <c r="AO253" s="247">
        <v>1</v>
      </c>
      <c r="AP253" s="247">
        <v>1</v>
      </c>
      <c r="AQ253" s="247">
        <v>1</v>
      </c>
      <c r="AR253" s="247">
        <v>1</v>
      </c>
      <c r="AS253" s="247">
        <v>1</v>
      </c>
      <c r="AT253" s="247">
        <v>1</v>
      </c>
      <c r="AU253" s="247">
        <v>1</v>
      </c>
      <c r="AV253" s="247">
        <v>1</v>
      </c>
      <c r="AW253" s="247">
        <v>1</v>
      </c>
      <c r="AX253" s="247">
        <v>1</v>
      </c>
      <c r="AY253" s="247">
        <v>1</v>
      </c>
      <c r="AZ253" s="247">
        <v>1</v>
      </c>
      <c r="BA253" s="247">
        <v>1</v>
      </c>
      <c r="BB253" s="247">
        <v>1</v>
      </c>
      <c r="BC253" s="247">
        <v>1</v>
      </c>
      <c r="BD253" s="247">
        <v>1</v>
      </c>
      <c r="BE253" s="247">
        <v>1</v>
      </c>
      <c r="BF253" s="247">
        <v>1</v>
      </c>
      <c r="BG253" s="247">
        <v>1</v>
      </c>
      <c r="BH253" s="247">
        <v>1</v>
      </c>
      <c r="BI253" s="247">
        <v>1</v>
      </c>
      <c r="BJ253" s="247">
        <v>1</v>
      </c>
      <c r="BK253" s="247">
        <v>1</v>
      </c>
      <c r="BL253" s="247"/>
      <c r="BM253" s="248"/>
    </row>
    <row r="254" spans="1:65" s="236" customFormat="1" ht="5.25">
      <c r="A254" s="243">
        <v>43</v>
      </c>
      <c r="B254" s="249" t="s">
        <v>556</v>
      </c>
      <c r="C254" s="245" t="s">
        <v>526</v>
      </c>
      <c r="D254" s="246">
        <v>0.07</v>
      </c>
      <c r="E254" s="247">
        <v>1</v>
      </c>
      <c r="F254" s="247">
        <v>1</v>
      </c>
      <c r="G254" s="247">
        <v>1</v>
      </c>
      <c r="H254" s="247">
        <v>1</v>
      </c>
      <c r="I254" s="247">
        <v>1</v>
      </c>
      <c r="J254" s="247">
        <v>1</v>
      </c>
      <c r="K254" s="247">
        <v>1</v>
      </c>
      <c r="L254" s="247">
        <v>1</v>
      </c>
      <c r="M254" s="247">
        <v>1</v>
      </c>
      <c r="N254" s="247">
        <v>1</v>
      </c>
      <c r="O254" s="247">
        <v>1</v>
      </c>
      <c r="P254" s="247">
        <v>1</v>
      </c>
      <c r="Q254" s="247">
        <v>1</v>
      </c>
      <c r="R254" s="247">
        <v>1</v>
      </c>
      <c r="S254" s="247">
        <v>1</v>
      </c>
      <c r="T254" s="247">
        <v>1</v>
      </c>
      <c r="U254" s="247">
        <v>1</v>
      </c>
      <c r="V254" s="247">
        <v>1</v>
      </c>
      <c r="W254" s="247">
        <v>1</v>
      </c>
      <c r="X254" s="247">
        <v>1</v>
      </c>
      <c r="Y254" s="247">
        <v>1</v>
      </c>
      <c r="Z254" s="247">
        <v>1</v>
      </c>
      <c r="AA254" s="247">
        <v>1</v>
      </c>
      <c r="AB254" s="247">
        <v>1</v>
      </c>
      <c r="AC254" s="247">
        <v>1</v>
      </c>
      <c r="AD254" s="247">
        <v>1</v>
      </c>
      <c r="AE254" s="247">
        <v>1</v>
      </c>
      <c r="AF254" s="247">
        <v>1</v>
      </c>
      <c r="AG254" s="247">
        <v>1</v>
      </c>
      <c r="AH254" s="247">
        <v>1</v>
      </c>
      <c r="AI254" s="247">
        <v>1</v>
      </c>
      <c r="AJ254" s="247">
        <v>1</v>
      </c>
      <c r="AK254" s="247">
        <v>1</v>
      </c>
      <c r="AL254" s="247">
        <v>1</v>
      </c>
      <c r="AM254" s="247">
        <v>1</v>
      </c>
      <c r="AN254" s="247">
        <v>1</v>
      </c>
      <c r="AO254" s="247">
        <v>1</v>
      </c>
      <c r="AP254" s="247">
        <v>1</v>
      </c>
      <c r="AQ254" s="247">
        <v>1</v>
      </c>
      <c r="AR254" s="247">
        <v>1</v>
      </c>
      <c r="AS254" s="247">
        <v>1</v>
      </c>
      <c r="AT254" s="247">
        <v>1</v>
      </c>
      <c r="AU254" s="247">
        <v>1</v>
      </c>
      <c r="AV254" s="247">
        <v>1</v>
      </c>
      <c r="AW254" s="247">
        <v>1</v>
      </c>
      <c r="AX254" s="247">
        <v>1</v>
      </c>
      <c r="AY254" s="247">
        <v>1</v>
      </c>
      <c r="AZ254" s="247">
        <v>1</v>
      </c>
      <c r="BA254" s="247">
        <v>1</v>
      </c>
      <c r="BB254" s="247">
        <v>1</v>
      </c>
      <c r="BC254" s="247">
        <v>1</v>
      </c>
      <c r="BD254" s="247">
        <v>1</v>
      </c>
      <c r="BE254" s="247">
        <v>1</v>
      </c>
      <c r="BF254" s="247">
        <v>1</v>
      </c>
      <c r="BG254" s="247">
        <v>1</v>
      </c>
      <c r="BH254" s="247">
        <v>1</v>
      </c>
      <c r="BI254" s="247">
        <v>1</v>
      </c>
      <c r="BJ254" s="247">
        <v>1</v>
      </c>
      <c r="BK254" s="247">
        <v>1</v>
      </c>
      <c r="BL254" s="247"/>
      <c r="BM254" s="248"/>
    </row>
    <row r="255" spans="1:65" s="236" customFormat="1" ht="5.25">
      <c r="A255" s="243">
        <v>44</v>
      </c>
      <c r="B255" s="249" t="s">
        <v>557</v>
      </c>
      <c r="C255" s="245" t="s">
        <v>526</v>
      </c>
      <c r="D255" s="246">
        <v>0.07</v>
      </c>
      <c r="E255" s="247">
        <v>1</v>
      </c>
      <c r="F255" s="247">
        <v>1</v>
      </c>
      <c r="G255" s="247">
        <v>1</v>
      </c>
      <c r="H255" s="247">
        <v>1</v>
      </c>
      <c r="I255" s="247">
        <v>1</v>
      </c>
      <c r="J255" s="247">
        <v>1</v>
      </c>
      <c r="K255" s="247">
        <v>1</v>
      </c>
      <c r="L255" s="247">
        <v>1</v>
      </c>
      <c r="M255" s="247">
        <v>1</v>
      </c>
      <c r="N255" s="247">
        <v>1</v>
      </c>
      <c r="O255" s="247">
        <v>1</v>
      </c>
      <c r="P255" s="247">
        <v>1</v>
      </c>
      <c r="Q255" s="247">
        <v>1</v>
      </c>
      <c r="R255" s="247">
        <v>1</v>
      </c>
      <c r="S255" s="247">
        <v>1</v>
      </c>
      <c r="T255" s="247">
        <v>1</v>
      </c>
      <c r="U255" s="247">
        <v>1</v>
      </c>
      <c r="V255" s="247">
        <v>1</v>
      </c>
      <c r="W255" s="247">
        <v>1</v>
      </c>
      <c r="X255" s="247">
        <v>1</v>
      </c>
      <c r="Y255" s="247">
        <v>1</v>
      </c>
      <c r="Z255" s="247">
        <v>1</v>
      </c>
      <c r="AA255" s="247">
        <v>1</v>
      </c>
      <c r="AB255" s="247">
        <v>1</v>
      </c>
      <c r="AC255" s="247">
        <v>1</v>
      </c>
      <c r="AD255" s="247">
        <v>1</v>
      </c>
      <c r="AE255" s="247">
        <v>1</v>
      </c>
      <c r="AF255" s="247">
        <v>1</v>
      </c>
      <c r="AG255" s="247">
        <v>1</v>
      </c>
      <c r="AH255" s="247">
        <v>1</v>
      </c>
      <c r="AI255" s="247">
        <v>1</v>
      </c>
      <c r="AJ255" s="247">
        <v>1</v>
      </c>
      <c r="AK255" s="247">
        <v>1</v>
      </c>
      <c r="AL255" s="247">
        <v>1</v>
      </c>
      <c r="AM255" s="247">
        <v>1</v>
      </c>
      <c r="AN255" s="247">
        <v>1</v>
      </c>
      <c r="AO255" s="247">
        <v>1</v>
      </c>
      <c r="AP255" s="247">
        <v>1</v>
      </c>
      <c r="AQ255" s="247">
        <v>1</v>
      </c>
      <c r="AR255" s="247">
        <v>1</v>
      </c>
      <c r="AS255" s="247">
        <v>1</v>
      </c>
      <c r="AT255" s="247">
        <v>1</v>
      </c>
      <c r="AU255" s="247">
        <v>1</v>
      </c>
      <c r="AV255" s="247">
        <v>1</v>
      </c>
      <c r="AW255" s="247">
        <v>1</v>
      </c>
      <c r="AX255" s="247">
        <v>1</v>
      </c>
      <c r="AY255" s="247">
        <v>1</v>
      </c>
      <c r="AZ255" s="247">
        <v>1</v>
      </c>
      <c r="BA255" s="247">
        <v>1</v>
      </c>
      <c r="BB255" s="247">
        <v>1</v>
      </c>
      <c r="BC255" s="247">
        <v>1</v>
      </c>
      <c r="BD255" s="247">
        <v>1</v>
      </c>
      <c r="BE255" s="247">
        <v>1</v>
      </c>
      <c r="BF255" s="247">
        <v>1</v>
      </c>
      <c r="BG255" s="247">
        <v>1</v>
      </c>
      <c r="BH255" s="247">
        <v>1</v>
      </c>
      <c r="BI255" s="247">
        <v>1</v>
      </c>
      <c r="BJ255" s="247">
        <v>1</v>
      </c>
      <c r="BK255" s="247">
        <v>1</v>
      </c>
      <c r="BL255" s="247"/>
      <c r="BM255" s="248"/>
    </row>
    <row r="256" spans="1:65" s="236" customFormat="1" ht="5.25">
      <c r="A256" s="243">
        <v>45</v>
      </c>
      <c r="B256" s="249" t="s">
        <v>558</v>
      </c>
      <c r="C256" s="245" t="s">
        <v>526</v>
      </c>
      <c r="D256" s="246">
        <v>0.068</v>
      </c>
      <c r="E256" s="247">
        <v>1</v>
      </c>
      <c r="F256" s="247">
        <v>1</v>
      </c>
      <c r="G256" s="247">
        <v>1</v>
      </c>
      <c r="H256" s="247">
        <v>1</v>
      </c>
      <c r="I256" s="247">
        <v>1</v>
      </c>
      <c r="J256" s="247">
        <v>1</v>
      </c>
      <c r="K256" s="247">
        <v>1</v>
      </c>
      <c r="L256" s="247">
        <v>1</v>
      </c>
      <c r="M256" s="247">
        <v>1</v>
      </c>
      <c r="N256" s="247">
        <v>1</v>
      </c>
      <c r="O256" s="247">
        <v>1</v>
      </c>
      <c r="P256" s="247">
        <v>1</v>
      </c>
      <c r="Q256" s="247">
        <v>1</v>
      </c>
      <c r="R256" s="247">
        <v>1</v>
      </c>
      <c r="S256" s="247">
        <v>1</v>
      </c>
      <c r="T256" s="247">
        <v>1</v>
      </c>
      <c r="U256" s="247">
        <v>1</v>
      </c>
      <c r="V256" s="247">
        <v>1</v>
      </c>
      <c r="W256" s="247">
        <v>1</v>
      </c>
      <c r="X256" s="247">
        <v>1</v>
      </c>
      <c r="Y256" s="247">
        <v>1</v>
      </c>
      <c r="Z256" s="247">
        <v>1</v>
      </c>
      <c r="AA256" s="247">
        <v>1</v>
      </c>
      <c r="AB256" s="247">
        <v>1</v>
      </c>
      <c r="AC256" s="247">
        <v>1</v>
      </c>
      <c r="AD256" s="247">
        <v>1</v>
      </c>
      <c r="AE256" s="247">
        <v>1</v>
      </c>
      <c r="AF256" s="247">
        <v>1</v>
      </c>
      <c r="AG256" s="247">
        <v>1</v>
      </c>
      <c r="AH256" s="247">
        <v>1</v>
      </c>
      <c r="AI256" s="247">
        <v>1</v>
      </c>
      <c r="AJ256" s="247">
        <v>1</v>
      </c>
      <c r="AK256" s="247">
        <v>1</v>
      </c>
      <c r="AL256" s="247">
        <v>1</v>
      </c>
      <c r="AM256" s="247">
        <v>1</v>
      </c>
      <c r="AN256" s="247">
        <v>1</v>
      </c>
      <c r="AO256" s="247">
        <v>1</v>
      </c>
      <c r="AP256" s="247">
        <v>1</v>
      </c>
      <c r="AQ256" s="247">
        <v>1</v>
      </c>
      <c r="AR256" s="247">
        <v>1</v>
      </c>
      <c r="AS256" s="247">
        <v>1</v>
      </c>
      <c r="AT256" s="247">
        <v>1</v>
      </c>
      <c r="AU256" s="247">
        <v>1</v>
      </c>
      <c r="AV256" s="247">
        <v>1</v>
      </c>
      <c r="AW256" s="247">
        <v>1</v>
      </c>
      <c r="AX256" s="247">
        <v>1</v>
      </c>
      <c r="AY256" s="247">
        <v>1</v>
      </c>
      <c r="AZ256" s="247">
        <v>1</v>
      </c>
      <c r="BA256" s="247">
        <v>1</v>
      </c>
      <c r="BB256" s="247">
        <v>1</v>
      </c>
      <c r="BC256" s="247">
        <v>1</v>
      </c>
      <c r="BD256" s="247">
        <v>1</v>
      </c>
      <c r="BE256" s="247">
        <v>1</v>
      </c>
      <c r="BF256" s="247">
        <v>1</v>
      </c>
      <c r="BG256" s="247">
        <v>1</v>
      </c>
      <c r="BH256" s="247">
        <v>1</v>
      </c>
      <c r="BI256" s="247">
        <v>1</v>
      </c>
      <c r="BJ256" s="247">
        <v>1</v>
      </c>
      <c r="BK256" s="247">
        <v>1</v>
      </c>
      <c r="BL256" s="247"/>
      <c r="BM256" s="248"/>
    </row>
    <row r="257" spans="1:65" s="255" customFormat="1" ht="5.25">
      <c r="A257" s="243">
        <v>46</v>
      </c>
      <c r="B257" s="250" t="s">
        <v>559</v>
      </c>
      <c r="C257" s="251" t="s">
        <v>526</v>
      </c>
      <c r="D257" s="252">
        <v>0.068</v>
      </c>
      <c r="E257" s="253">
        <v>1.25</v>
      </c>
      <c r="F257" s="253">
        <v>1.25</v>
      </c>
      <c r="G257" s="247">
        <v>1</v>
      </c>
      <c r="H257" s="253">
        <v>1.25</v>
      </c>
      <c r="I257" s="253">
        <v>1.25</v>
      </c>
      <c r="J257" s="247">
        <v>1</v>
      </c>
      <c r="K257" s="253">
        <v>1.25</v>
      </c>
      <c r="L257" s="253">
        <v>1.25</v>
      </c>
      <c r="M257" s="253">
        <v>1.25</v>
      </c>
      <c r="N257" s="247">
        <v>1</v>
      </c>
      <c r="O257" s="253">
        <v>1.25</v>
      </c>
      <c r="P257" s="253">
        <v>1.25</v>
      </c>
      <c r="Q257" s="253">
        <v>1.25</v>
      </c>
      <c r="R257" s="253">
        <v>1.25</v>
      </c>
      <c r="S257" s="253">
        <v>1.25</v>
      </c>
      <c r="T257" s="247">
        <v>1</v>
      </c>
      <c r="U257" s="253">
        <v>1.25</v>
      </c>
      <c r="V257" s="253">
        <v>1.25</v>
      </c>
      <c r="W257" s="253">
        <v>1.25</v>
      </c>
      <c r="X257" s="253">
        <v>1.25</v>
      </c>
      <c r="Y257" s="253">
        <v>1.25</v>
      </c>
      <c r="Z257" s="253">
        <v>1.25</v>
      </c>
      <c r="AA257" s="253">
        <v>1.25</v>
      </c>
      <c r="AB257" s="253">
        <v>1.25</v>
      </c>
      <c r="AC257" s="253">
        <v>1.25</v>
      </c>
      <c r="AD257" s="253">
        <v>1.25</v>
      </c>
      <c r="AE257" s="253">
        <v>1.25</v>
      </c>
      <c r="AF257" s="253">
        <v>1.25</v>
      </c>
      <c r="AG257" s="253">
        <v>1.25</v>
      </c>
      <c r="AH257" s="253">
        <v>1.25</v>
      </c>
      <c r="AI257" s="253">
        <v>1.25</v>
      </c>
      <c r="AJ257" s="253">
        <v>1.25</v>
      </c>
      <c r="AK257" s="253">
        <v>1.25</v>
      </c>
      <c r="AL257" s="253">
        <v>1.25</v>
      </c>
      <c r="AM257" s="253">
        <v>1.25</v>
      </c>
      <c r="AN257" s="253">
        <v>1.25</v>
      </c>
      <c r="AO257" s="253">
        <v>1.25</v>
      </c>
      <c r="AP257" s="253">
        <v>1.25</v>
      </c>
      <c r="AQ257" s="253">
        <v>1.25</v>
      </c>
      <c r="AR257" s="253">
        <v>1.25</v>
      </c>
      <c r="AS257" s="253">
        <v>1.25</v>
      </c>
      <c r="AT257" s="253">
        <v>1.25</v>
      </c>
      <c r="AU257" s="253">
        <v>1.25</v>
      </c>
      <c r="AV257" s="253">
        <v>1.25</v>
      </c>
      <c r="AW257" s="253">
        <v>1.25</v>
      </c>
      <c r="AX257" s="253">
        <v>1.25</v>
      </c>
      <c r="AY257" s="253">
        <v>1.25</v>
      </c>
      <c r="AZ257" s="253">
        <v>1.25</v>
      </c>
      <c r="BA257" s="253">
        <v>1.25</v>
      </c>
      <c r="BB257" s="253">
        <v>1.25</v>
      </c>
      <c r="BC257" s="253">
        <v>1.25</v>
      </c>
      <c r="BD257" s="253">
        <v>1.25</v>
      </c>
      <c r="BE257" s="253">
        <v>1.25</v>
      </c>
      <c r="BF257" s="247">
        <v>1</v>
      </c>
      <c r="BG257" s="253">
        <v>1.25</v>
      </c>
      <c r="BH257" s="253">
        <v>1.25</v>
      </c>
      <c r="BI257" s="253">
        <v>1.25</v>
      </c>
      <c r="BJ257" s="253">
        <v>1.25</v>
      </c>
      <c r="BK257" s="253">
        <v>1.25</v>
      </c>
      <c r="BL257" s="253"/>
      <c r="BM257" s="254"/>
    </row>
    <row r="258" spans="1:65" s="236" customFormat="1" ht="5.25">
      <c r="A258" s="243">
        <v>47</v>
      </c>
      <c r="B258" s="249" t="s">
        <v>67</v>
      </c>
      <c r="C258" s="245" t="s">
        <v>526</v>
      </c>
      <c r="D258" s="246">
        <v>0.068</v>
      </c>
      <c r="E258" s="247">
        <v>1</v>
      </c>
      <c r="F258" s="247">
        <v>1</v>
      </c>
      <c r="G258" s="247">
        <v>1</v>
      </c>
      <c r="H258" s="247">
        <v>1</v>
      </c>
      <c r="I258" s="247">
        <v>1</v>
      </c>
      <c r="J258" s="247">
        <v>1</v>
      </c>
      <c r="K258" s="247">
        <v>1</v>
      </c>
      <c r="L258" s="247">
        <v>1</v>
      </c>
      <c r="M258" s="247">
        <v>1</v>
      </c>
      <c r="N258" s="247">
        <v>1</v>
      </c>
      <c r="O258" s="247">
        <v>1</v>
      </c>
      <c r="P258" s="247">
        <v>1</v>
      </c>
      <c r="Q258" s="247">
        <v>1</v>
      </c>
      <c r="R258" s="247">
        <v>1</v>
      </c>
      <c r="S258" s="247">
        <v>1</v>
      </c>
      <c r="T258" s="247">
        <v>1</v>
      </c>
      <c r="U258" s="247">
        <v>1</v>
      </c>
      <c r="V258" s="247">
        <v>1</v>
      </c>
      <c r="W258" s="247">
        <v>1</v>
      </c>
      <c r="X258" s="247">
        <v>1</v>
      </c>
      <c r="Y258" s="247">
        <v>1</v>
      </c>
      <c r="Z258" s="247">
        <v>1</v>
      </c>
      <c r="AA258" s="247">
        <v>1</v>
      </c>
      <c r="AB258" s="247">
        <v>1</v>
      </c>
      <c r="AC258" s="247">
        <v>1</v>
      </c>
      <c r="AD258" s="247">
        <v>1</v>
      </c>
      <c r="AE258" s="247">
        <v>1</v>
      </c>
      <c r="AF258" s="247">
        <v>1</v>
      </c>
      <c r="AG258" s="247">
        <v>1</v>
      </c>
      <c r="AH258" s="247">
        <v>1</v>
      </c>
      <c r="AI258" s="247">
        <v>1</v>
      </c>
      <c r="AJ258" s="247">
        <v>1</v>
      </c>
      <c r="AK258" s="247">
        <v>1</v>
      </c>
      <c r="AL258" s="247">
        <v>1</v>
      </c>
      <c r="AM258" s="247">
        <v>1</v>
      </c>
      <c r="AN258" s="247">
        <v>1</v>
      </c>
      <c r="AO258" s="247">
        <v>1</v>
      </c>
      <c r="AP258" s="247">
        <v>1</v>
      </c>
      <c r="AQ258" s="247">
        <v>1</v>
      </c>
      <c r="AR258" s="247">
        <v>1</v>
      </c>
      <c r="AS258" s="247">
        <v>1</v>
      </c>
      <c r="AT258" s="247">
        <v>1</v>
      </c>
      <c r="AU258" s="247">
        <v>1</v>
      </c>
      <c r="AV258" s="247">
        <v>1</v>
      </c>
      <c r="AW258" s="247">
        <v>1</v>
      </c>
      <c r="AX258" s="247">
        <v>1</v>
      </c>
      <c r="AY258" s="247">
        <v>1</v>
      </c>
      <c r="AZ258" s="247">
        <v>1</v>
      </c>
      <c r="BA258" s="247">
        <v>1</v>
      </c>
      <c r="BB258" s="247">
        <v>1</v>
      </c>
      <c r="BC258" s="247">
        <v>1</v>
      </c>
      <c r="BD258" s="247">
        <v>1</v>
      </c>
      <c r="BE258" s="247">
        <v>1</v>
      </c>
      <c r="BF258" s="247">
        <v>1</v>
      </c>
      <c r="BG258" s="247">
        <v>1</v>
      </c>
      <c r="BH258" s="247">
        <v>1</v>
      </c>
      <c r="BI258" s="247">
        <v>1</v>
      </c>
      <c r="BJ258" s="247">
        <v>1</v>
      </c>
      <c r="BK258" s="247">
        <v>1</v>
      </c>
      <c r="BL258" s="247"/>
      <c r="BM258" s="248"/>
    </row>
    <row r="259" spans="1:65" s="236" customFormat="1" ht="5.25">
      <c r="A259" s="243">
        <v>48</v>
      </c>
      <c r="B259" s="249" t="s">
        <v>561</v>
      </c>
      <c r="C259" s="245" t="s">
        <v>526</v>
      </c>
      <c r="D259" s="246">
        <v>0.07</v>
      </c>
      <c r="E259" s="247">
        <v>1</v>
      </c>
      <c r="F259" s="247">
        <v>1</v>
      </c>
      <c r="G259" s="247">
        <v>1</v>
      </c>
      <c r="H259" s="247">
        <v>1</v>
      </c>
      <c r="I259" s="247">
        <v>1</v>
      </c>
      <c r="J259" s="247">
        <v>1</v>
      </c>
      <c r="K259" s="247">
        <v>1</v>
      </c>
      <c r="L259" s="247">
        <v>1</v>
      </c>
      <c r="M259" s="247">
        <v>1</v>
      </c>
      <c r="N259" s="247">
        <v>1</v>
      </c>
      <c r="O259" s="247">
        <v>1</v>
      </c>
      <c r="P259" s="247">
        <v>1</v>
      </c>
      <c r="Q259" s="247">
        <v>1</v>
      </c>
      <c r="R259" s="247">
        <v>1</v>
      </c>
      <c r="S259" s="247">
        <v>1</v>
      </c>
      <c r="T259" s="247">
        <v>1</v>
      </c>
      <c r="U259" s="247">
        <v>1</v>
      </c>
      <c r="V259" s="247">
        <v>1</v>
      </c>
      <c r="W259" s="247">
        <v>1</v>
      </c>
      <c r="X259" s="247">
        <v>1</v>
      </c>
      <c r="Y259" s="247">
        <v>1</v>
      </c>
      <c r="Z259" s="247">
        <v>1</v>
      </c>
      <c r="AA259" s="247">
        <v>1</v>
      </c>
      <c r="AB259" s="247">
        <v>1</v>
      </c>
      <c r="AC259" s="247">
        <v>1</v>
      </c>
      <c r="AD259" s="247">
        <v>1</v>
      </c>
      <c r="AE259" s="247">
        <v>1</v>
      </c>
      <c r="AF259" s="247">
        <v>1</v>
      </c>
      <c r="AG259" s="247">
        <v>1</v>
      </c>
      <c r="AH259" s="247">
        <v>1</v>
      </c>
      <c r="AI259" s="247">
        <v>1</v>
      </c>
      <c r="AJ259" s="247">
        <v>1</v>
      </c>
      <c r="AK259" s="247">
        <v>1</v>
      </c>
      <c r="AL259" s="247">
        <v>1</v>
      </c>
      <c r="AM259" s="247">
        <v>1</v>
      </c>
      <c r="AN259" s="247">
        <v>1</v>
      </c>
      <c r="AO259" s="247">
        <v>1</v>
      </c>
      <c r="AP259" s="247">
        <v>1</v>
      </c>
      <c r="AQ259" s="247">
        <v>1</v>
      </c>
      <c r="AR259" s="247">
        <v>1</v>
      </c>
      <c r="AS259" s="247">
        <v>1</v>
      </c>
      <c r="AT259" s="247">
        <v>1</v>
      </c>
      <c r="AU259" s="247">
        <v>1</v>
      </c>
      <c r="AV259" s="247">
        <v>1</v>
      </c>
      <c r="AW259" s="247">
        <v>1</v>
      </c>
      <c r="AX259" s="247">
        <v>1</v>
      </c>
      <c r="AY259" s="247">
        <v>1</v>
      </c>
      <c r="AZ259" s="247">
        <v>1</v>
      </c>
      <c r="BA259" s="247">
        <v>1</v>
      </c>
      <c r="BB259" s="247">
        <v>1</v>
      </c>
      <c r="BC259" s="247">
        <v>1</v>
      </c>
      <c r="BD259" s="247">
        <v>1</v>
      </c>
      <c r="BE259" s="247">
        <v>1</v>
      </c>
      <c r="BF259" s="247">
        <v>1</v>
      </c>
      <c r="BG259" s="247">
        <v>1</v>
      </c>
      <c r="BH259" s="247">
        <v>1</v>
      </c>
      <c r="BI259" s="247">
        <v>1</v>
      </c>
      <c r="BJ259" s="247">
        <v>1</v>
      </c>
      <c r="BK259" s="247">
        <v>1</v>
      </c>
      <c r="BL259" s="247"/>
      <c r="BM259" s="248"/>
    </row>
    <row r="260" spans="1:65" s="236" customFormat="1" ht="5.25">
      <c r="A260" s="243">
        <v>49</v>
      </c>
      <c r="B260" s="249" t="s">
        <v>562</v>
      </c>
      <c r="C260" s="245" t="s">
        <v>526</v>
      </c>
      <c r="D260" s="246">
        <v>0.07</v>
      </c>
      <c r="E260" s="247">
        <v>1</v>
      </c>
      <c r="F260" s="247">
        <v>1</v>
      </c>
      <c r="G260" s="247">
        <v>1</v>
      </c>
      <c r="H260" s="247">
        <v>1</v>
      </c>
      <c r="I260" s="247">
        <v>1</v>
      </c>
      <c r="J260" s="247">
        <v>1</v>
      </c>
      <c r="K260" s="247">
        <v>1</v>
      </c>
      <c r="L260" s="247">
        <v>1</v>
      </c>
      <c r="M260" s="247">
        <v>1</v>
      </c>
      <c r="N260" s="247">
        <v>1</v>
      </c>
      <c r="O260" s="247">
        <v>1</v>
      </c>
      <c r="P260" s="247">
        <v>1</v>
      </c>
      <c r="Q260" s="247">
        <v>1</v>
      </c>
      <c r="R260" s="247">
        <v>1</v>
      </c>
      <c r="S260" s="247">
        <v>1</v>
      </c>
      <c r="T260" s="247">
        <v>1</v>
      </c>
      <c r="U260" s="247">
        <v>1</v>
      </c>
      <c r="V260" s="247">
        <v>1</v>
      </c>
      <c r="W260" s="247">
        <v>1</v>
      </c>
      <c r="X260" s="247">
        <v>1</v>
      </c>
      <c r="Y260" s="247">
        <v>1</v>
      </c>
      <c r="Z260" s="247">
        <v>1</v>
      </c>
      <c r="AA260" s="247">
        <v>1</v>
      </c>
      <c r="AB260" s="247">
        <v>1</v>
      </c>
      <c r="AC260" s="247">
        <v>1</v>
      </c>
      <c r="AD260" s="247">
        <v>1</v>
      </c>
      <c r="AE260" s="247">
        <v>1</v>
      </c>
      <c r="AF260" s="247">
        <v>1</v>
      </c>
      <c r="AG260" s="247">
        <v>1</v>
      </c>
      <c r="AH260" s="247">
        <v>1</v>
      </c>
      <c r="AI260" s="247">
        <v>1</v>
      </c>
      <c r="AJ260" s="247">
        <v>1</v>
      </c>
      <c r="AK260" s="247">
        <v>1</v>
      </c>
      <c r="AL260" s="247">
        <v>1</v>
      </c>
      <c r="AM260" s="247">
        <v>1</v>
      </c>
      <c r="AN260" s="247">
        <v>1</v>
      </c>
      <c r="AO260" s="247">
        <v>1</v>
      </c>
      <c r="AP260" s="247">
        <v>1</v>
      </c>
      <c r="AQ260" s="247">
        <v>1</v>
      </c>
      <c r="AR260" s="247">
        <v>1</v>
      </c>
      <c r="AS260" s="247">
        <v>1</v>
      </c>
      <c r="AT260" s="247">
        <v>1</v>
      </c>
      <c r="AU260" s="247">
        <v>1</v>
      </c>
      <c r="AV260" s="247">
        <v>1</v>
      </c>
      <c r="AW260" s="247">
        <v>1</v>
      </c>
      <c r="AX260" s="247">
        <v>1</v>
      </c>
      <c r="AY260" s="247">
        <v>1</v>
      </c>
      <c r="AZ260" s="247">
        <v>1</v>
      </c>
      <c r="BA260" s="247">
        <v>1</v>
      </c>
      <c r="BB260" s="247">
        <v>1</v>
      </c>
      <c r="BC260" s="247">
        <v>1</v>
      </c>
      <c r="BD260" s="247">
        <v>1</v>
      </c>
      <c r="BE260" s="247">
        <v>1</v>
      </c>
      <c r="BF260" s="247">
        <v>1</v>
      </c>
      <c r="BG260" s="247">
        <v>1</v>
      </c>
      <c r="BH260" s="247">
        <v>1</v>
      </c>
      <c r="BI260" s="247">
        <v>1</v>
      </c>
      <c r="BJ260" s="247">
        <v>1</v>
      </c>
      <c r="BK260" s="247">
        <v>1</v>
      </c>
      <c r="BL260" s="247"/>
      <c r="BM260" s="248"/>
    </row>
    <row r="261" spans="1:65" s="236" customFormat="1" ht="5.25">
      <c r="A261" s="243">
        <v>50</v>
      </c>
      <c r="B261" s="249" t="s">
        <v>563</v>
      </c>
      <c r="C261" s="245" t="s">
        <v>526</v>
      </c>
      <c r="D261" s="246">
        <v>0.08</v>
      </c>
      <c r="E261" s="247">
        <v>1</v>
      </c>
      <c r="F261" s="247">
        <v>1</v>
      </c>
      <c r="G261" s="247">
        <v>1</v>
      </c>
      <c r="H261" s="247">
        <v>1</v>
      </c>
      <c r="I261" s="247">
        <v>1</v>
      </c>
      <c r="J261" s="247">
        <v>1</v>
      </c>
      <c r="K261" s="247">
        <v>1</v>
      </c>
      <c r="L261" s="247">
        <v>1</v>
      </c>
      <c r="M261" s="247">
        <v>1</v>
      </c>
      <c r="N261" s="247">
        <v>1</v>
      </c>
      <c r="O261" s="247">
        <v>1</v>
      </c>
      <c r="P261" s="247">
        <v>1</v>
      </c>
      <c r="Q261" s="247">
        <v>1</v>
      </c>
      <c r="R261" s="247">
        <v>1</v>
      </c>
      <c r="S261" s="247">
        <v>1</v>
      </c>
      <c r="T261" s="247">
        <v>1</v>
      </c>
      <c r="U261" s="247">
        <v>1</v>
      </c>
      <c r="V261" s="247">
        <v>1</v>
      </c>
      <c r="W261" s="247">
        <v>1</v>
      </c>
      <c r="X261" s="247">
        <v>1</v>
      </c>
      <c r="Y261" s="247">
        <v>1</v>
      </c>
      <c r="Z261" s="247">
        <v>1</v>
      </c>
      <c r="AA261" s="247">
        <v>1</v>
      </c>
      <c r="AB261" s="247">
        <v>1</v>
      </c>
      <c r="AC261" s="247">
        <v>1</v>
      </c>
      <c r="AD261" s="247">
        <v>1</v>
      </c>
      <c r="AE261" s="247">
        <v>1</v>
      </c>
      <c r="AF261" s="247">
        <v>1</v>
      </c>
      <c r="AG261" s="247">
        <v>1</v>
      </c>
      <c r="AH261" s="247">
        <v>1</v>
      </c>
      <c r="AI261" s="247">
        <v>1</v>
      </c>
      <c r="AJ261" s="247">
        <v>1</v>
      </c>
      <c r="AK261" s="247">
        <v>1</v>
      </c>
      <c r="AL261" s="247">
        <v>1</v>
      </c>
      <c r="AM261" s="247">
        <v>1</v>
      </c>
      <c r="AN261" s="247">
        <v>1</v>
      </c>
      <c r="AO261" s="247">
        <v>1</v>
      </c>
      <c r="AP261" s="247">
        <v>1</v>
      </c>
      <c r="AQ261" s="247">
        <v>1</v>
      </c>
      <c r="AR261" s="247">
        <v>1</v>
      </c>
      <c r="AS261" s="247">
        <v>1</v>
      </c>
      <c r="AT261" s="247">
        <v>1</v>
      </c>
      <c r="AU261" s="247">
        <v>1</v>
      </c>
      <c r="AV261" s="247">
        <v>1</v>
      </c>
      <c r="AW261" s="247">
        <v>1</v>
      </c>
      <c r="AX261" s="247">
        <v>1</v>
      </c>
      <c r="AY261" s="247">
        <v>1</v>
      </c>
      <c r="AZ261" s="247">
        <v>1</v>
      </c>
      <c r="BA261" s="247">
        <v>1</v>
      </c>
      <c r="BB261" s="247">
        <v>1</v>
      </c>
      <c r="BC261" s="247">
        <v>1</v>
      </c>
      <c r="BD261" s="247">
        <v>1</v>
      </c>
      <c r="BE261" s="247">
        <v>1</v>
      </c>
      <c r="BF261" s="247">
        <v>1</v>
      </c>
      <c r="BG261" s="247">
        <v>1</v>
      </c>
      <c r="BH261" s="247">
        <v>1</v>
      </c>
      <c r="BI261" s="247">
        <v>1</v>
      </c>
      <c r="BJ261" s="247">
        <v>1</v>
      </c>
      <c r="BK261" s="247">
        <v>1</v>
      </c>
      <c r="BL261" s="247"/>
      <c r="BM261" s="248"/>
    </row>
    <row r="262" spans="1:65" s="236" customFormat="1" ht="5.25">
      <c r="A262" s="243">
        <v>51</v>
      </c>
      <c r="B262" s="249" t="s">
        <v>564</v>
      </c>
      <c r="C262" s="245" t="s">
        <v>526</v>
      </c>
      <c r="D262" s="246">
        <v>0.07</v>
      </c>
      <c r="E262" s="247">
        <v>1</v>
      </c>
      <c r="F262" s="247">
        <v>1</v>
      </c>
      <c r="G262" s="247">
        <v>1</v>
      </c>
      <c r="H262" s="247">
        <v>1</v>
      </c>
      <c r="I262" s="247">
        <v>1</v>
      </c>
      <c r="J262" s="247">
        <v>1</v>
      </c>
      <c r="K262" s="247">
        <v>1</v>
      </c>
      <c r="L262" s="247">
        <v>1</v>
      </c>
      <c r="M262" s="247">
        <v>1</v>
      </c>
      <c r="N262" s="247">
        <v>1</v>
      </c>
      <c r="O262" s="247">
        <v>1</v>
      </c>
      <c r="P262" s="247">
        <v>1</v>
      </c>
      <c r="Q262" s="247">
        <v>1</v>
      </c>
      <c r="R262" s="247">
        <v>1</v>
      </c>
      <c r="S262" s="247">
        <v>1</v>
      </c>
      <c r="T262" s="247">
        <v>1</v>
      </c>
      <c r="U262" s="247">
        <v>1</v>
      </c>
      <c r="V262" s="247">
        <v>1</v>
      </c>
      <c r="W262" s="247">
        <v>1</v>
      </c>
      <c r="X262" s="247">
        <v>1</v>
      </c>
      <c r="Y262" s="247">
        <v>1</v>
      </c>
      <c r="Z262" s="247">
        <v>1</v>
      </c>
      <c r="AA262" s="247">
        <v>1</v>
      </c>
      <c r="AB262" s="247">
        <v>1</v>
      </c>
      <c r="AC262" s="247">
        <v>1</v>
      </c>
      <c r="AD262" s="247">
        <v>1</v>
      </c>
      <c r="AE262" s="247">
        <v>1</v>
      </c>
      <c r="AF262" s="247">
        <v>1</v>
      </c>
      <c r="AG262" s="247">
        <v>1</v>
      </c>
      <c r="AH262" s="247">
        <v>1</v>
      </c>
      <c r="AI262" s="247">
        <v>1</v>
      </c>
      <c r="AJ262" s="247">
        <v>1</v>
      </c>
      <c r="AK262" s="247">
        <v>1</v>
      </c>
      <c r="AL262" s="247">
        <v>1</v>
      </c>
      <c r="AM262" s="247">
        <v>1</v>
      </c>
      <c r="AN262" s="247">
        <v>1</v>
      </c>
      <c r="AO262" s="247">
        <v>1</v>
      </c>
      <c r="AP262" s="247">
        <v>1</v>
      </c>
      <c r="AQ262" s="247">
        <v>1</v>
      </c>
      <c r="AR262" s="247">
        <v>1</v>
      </c>
      <c r="AS262" s="247">
        <v>1</v>
      </c>
      <c r="AT262" s="247">
        <v>1</v>
      </c>
      <c r="AU262" s="247">
        <v>1</v>
      </c>
      <c r="AV262" s="247">
        <v>1</v>
      </c>
      <c r="AW262" s="247">
        <v>1</v>
      </c>
      <c r="AX262" s="247">
        <v>1</v>
      </c>
      <c r="AY262" s="247">
        <v>1</v>
      </c>
      <c r="AZ262" s="247">
        <v>1</v>
      </c>
      <c r="BA262" s="247">
        <v>1</v>
      </c>
      <c r="BB262" s="247">
        <v>1</v>
      </c>
      <c r="BC262" s="247">
        <v>1</v>
      </c>
      <c r="BD262" s="247">
        <v>1</v>
      </c>
      <c r="BE262" s="247">
        <v>1</v>
      </c>
      <c r="BF262" s="247">
        <v>1</v>
      </c>
      <c r="BG262" s="247">
        <v>1</v>
      </c>
      <c r="BH262" s="247">
        <v>1</v>
      </c>
      <c r="BI262" s="247">
        <v>1</v>
      </c>
      <c r="BJ262" s="247">
        <v>1</v>
      </c>
      <c r="BK262" s="247">
        <v>1</v>
      </c>
      <c r="BL262" s="247"/>
      <c r="BM262" s="248"/>
    </row>
    <row r="263" spans="1:65" s="236" customFormat="1" ht="5.25">
      <c r="A263" s="243">
        <v>52</v>
      </c>
      <c r="B263" s="249" t="s">
        <v>565</v>
      </c>
      <c r="C263" s="245" t="s">
        <v>526</v>
      </c>
      <c r="D263" s="246">
        <v>0.07</v>
      </c>
      <c r="E263" s="247">
        <v>1</v>
      </c>
      <c r="F263" s="247">
        <v>1</v>
      </c>
      <c r="G263" s="247">
        <v>1</v>
      </c>
      <c r="H263" s="247">
        <v>1</v>
      </c>
      <c r="I263" s="247">
        <v>1</v>
      </c>
      <c r="J263" s="247">
        <v>1</v>
      </c>
      <c r="K263" s="247">
        <v>1</v>
      </c>
      <c r="L263" s="247">
        <v>1</v>
      </c>
      <c r="M263" s="247">
        <v>1</v>
      </c>
      <c r="N263" s="247">
        <v>1</v>
      </c>
      <c r="O263" s="247">
        <v>1</v>
      </c>
      <c r="P263" s="247">
        <v>1</v>
      </c>
      <c r="Q263" s="247">
        <v>1</v>
      </c>
      <c r="R263" s="247">
        <v>1</v>
      </c>
      <c r="S263" s="247">
        <v>1</v>
      </c>
      <c r="T263" s="247">
        <v>1</v>
      </c>
      <c r="U263" s="247">
        <v>1</v>
      </c>
      <c r="V263" s="247">
        <v>1</v>
      </c>
      <c r="W263" s="247">
        <v>1</v>
      </c>
      <c r="X263" s="247">
        <v>1</v>
      </c>
      <c r="Y263" s="247">
        <v>1</v>
      </c>
      <c r="Z263" s="247">
        <v>1</v>
      </c>
      <c r="AA263" s="247">
        <v>1</v>
      </c>
      <c r="AB263" s="247">
        <v>1</v>
      </c>
      <c r="AC263" s="247">
        <v>1</v>
      </c>
      <c r="AD263" s="247">
        <v>1</v>
      </c>
      <c r="AE263" s="247">
        <v>1</v>
      </c>
      <c r="AF263" s="247">
        <v>1</v>
      </c>
      <c r="AG263" s="247">
        <v>1</v>
      </c>
      <c r="AH263" s="247">
        <v>1</v>
      </c>
      <c r="AI263" s="247">
        <v>1</v>
      </c>
      <c r="AJ263" s="247">
        <v>1</v>
      </c>
      <c r="AK263" s="247">
        <v>1</v>
      </c>
      <c r="AL263" s="247">
        <v>1</v>
      </c>
      <c r="AM263" s="247">
        <v>1</v>
      </c>
      <c r="AN263" s="247">
        <v>1</v>
      </c>
      <c r="AO263" s="247">
        <v>1</v>
      </c>
      <c r="AP263" s="247">
        <v>1</v>
      </c>
      <c r="AQ263" s="247">
        <v>1</v>
      </c>
      <c r="AR263" s="247">
        <v>1</v>
      </c>
      <c r="AS263" s="247">
        <v>1</v>
      </c>
      <c r="AT263" s="247">
        <v>1</v>
      </c>
      <c r="AU263" s="247">
        <v>1</v>
      </c>
      <c r="AV263" s="247">
        <v>1</v>
      </c>
      <c r="AW263" s="247">
        <v>1</v>
      </c>
      <c r="AX263" s="247">
        <v>1</v>
      </c>
      <c r="AY263" s="247">
        <v>1</v>
      </c>
      <c r="AZ263" s="247">
        <v>1</v>
      </c>
      <c r="BA263" s="247">
        <v>1</v>
      </c>
      <c r="BB263" s="247">
        <v>1</v>
      </c>
      <c r="BC263" s="247">
        <v>1</v>
      </c>
      <c r="BD263" s="247">
        <v>1</v>
      </c>
      <c r="BE263" s="247">
        <v>1</v>
      </c>
      <c r="BF263" s="247">
        <v>1</v>
      </c>
      <c r="BG263" s="247">
        <v>1</v>
      </c>
      <c r="BH263" s="247">
        <v>1</v>
      </c>
      <c r="BI263" s="247">
        <v>1</v>
      </c>
      <c r="BJ263" s="247">
        <v>1</v>
      </c>
      <c r="BK263" s="247">
        <v>1</v>
      </c>
      <c r="BL263" s="247"/>
      <c r="BM263" s="248"/>
    </row>
    <row r="264" spans="1:65" s="236" customFormat="1" ht="5.25">
      <c r="A264" s="243">
        <v>53</v>
      </c>
      <c r="B264" s="249" t="s">
        <v>566</v>
      </c>
      <c r="C264" s="245" t="s">
        <v>526</v>
      </c>
      <c r="D264" s="246">
        <v>0.075</v>
      </c>
      <c r="E264" s="247">
        <v>1</v>
      </c>
      <c r="F264" s="247">
        <v>1</v>
      </c>
      <c r="G264" s="247">
        <v>1</v>
      </c>
      <c r="H264" s="247">
        <v>1</v>
      </c>
      <c r="I264" s="247">
        <v>1</v>
      </c>
      <c r="J264" s="247">
        <v>1</v>
      </c>
      <c r="K264" s="247">
        <v>1</v>
      </c>
      <c r="L264" s="247">
        <v>1</v>
      </c>
      <c r="M264" s="247">
        <v>1</v>
      </c>
      <c r="N264" s="247">
        <v>1</v>
      </c>
      <c r="O264" s="247">
        <v>1</v>
      </c>
      <c r="P264" s="247">
        <v>1</v>
      </c>
      <c r="Q264" s="247">
        <v>1</v>
      </c>
      <c r="R264" s="247">
        <v>1</v>
      </c>
      <c r="S264" s="247">
        <v>1</v>
      </c>
      <c r="T264" s="247">
        <v>1</v>
      </c>
      <c r="U264" s="247">
        <v>1</v>
      </c>
      <c r="V264" s="247">
        <v>1</v>
      </c>
      <c r="W264" s="247">
        <v>1</v>
      </c>
      <c r="X264" s="247">
        <v>1</v>
      </c>
      <c r="Y264" s="247">
        <v>1</v>
      </c>
      <c r="Z264" s="247">
        <v>1</v>
      </c>
      <c r="AA264" s="247">
        <v>1</v>
      </c>
      <c r="AB264" s="247">
        <v>1</v>
      </c>
      <c r="AC264" s="247">
        <v>1</v>
      </c>
      <c r="AD264" s="247">
        <v>1</v>
      </c>
      <c r="AE264" s="247">
        <v>1</v>
      </c>
      <c r="AF264" s="247">
        <v>1</v>
      </c>
      <c r="AG264" s="247">
        <v>1</v>
      </c>
      <c r="AH264" s="247">
        <v>1</v>
      </c>
      <c r="AI264" s="247">
        <v>1</v>
      </c>
      <c r="AJ264" s="247">
        <v>1</v>
      </c>
      <c r="AK264" s="247">
        <v>1</v>
      </c>
      <c r="AL264" s="247">
        <v>1</v>
      </c>
      <c r="AM264" s="247">
        <v>1</v>
      </c>
      <c r="AN264" s="247">
        <v>1</v>
      </c>
      <c r="AO264" s="247">
        <v>1</v>
      </c>
      <c r="AP264" s="247">
        <v>1</v>
      </c>
      <c r="AQ264" s="247">
        <v>1</v>
      </c>
      <c r="AR264" s="247">
        <v>1</v>
      </c>
      <c r="AS264" s="247">
        <v>1</v>
      </c>
      <c r="AT264" s="247">
        <v>1</v>
      </c>
      <c r="AU264" s="247">
        <v>1</v>
      </c>
      <c r="AV264" s="247">
        <v>1</v>
      </c>
      <c r="AW264" s="247">
        <v>1</v>
      </c>
      <c r="AX264" s="247">
        <v>1</v>
      </c>
      <c r="AY264" s="247">
        <v>1</v>
      </c>
      <c r="AZ264" s="247">
        <v>1</v>
      </c>
      <c r="BA264" s="247">
        <v>1</v>
      </c>
      <c r="BB264" s="247">
        <v>1</v>
      </c>
      <c r="BC264" s="247">
        <v>1</v>
      </c>
      <c r="BD264" s="247">
        <v>1</v>
      </c>
      <c r="BE264" s="247">
        <v>1</v>
      </c>
      <c r="BF264" s="247">
        <v>1</v>
      </c>
      <c r="BG264" s="247">
        <v>1</v>
      </c>
      <c r="BH264" s="247">
        <v>1</v>
      </c>
      <c r="BI264" s="247">
        <v>1</v>
      </c>
      <c r="BJ264" s="247">
        <v>1</v>
      </c>
      <c r="BK264" s="247">
        <v>1</v>
      </c>
      <c r="BL264" s="247"/>
      <c r="BM264" s="248"/>
    </row>
    <row r="265" spans="1:65" s="236" customFormat="1" ht="5.25">
      <c r="A265" s="243">
        <v>54</v>
      </c>
      <c r="B265" s="249" t="s">
        <v>567</v>
      </c>
      <c r="C265" s="245" t="s">
        <v>526</v>
      </c>
      <c r="D265" s="246">
        <v>0.072</v>
      </c>
      <c r="E265" s="247">
        <v>1</v>
      </c>
      <c r="F265" s="247">
        <v>1</v>
      </c>
      <c r="G265" s="247">
        <v>1</v>
      </c>
      <c r="H265" s="247">
        <v>1</v>
      </c>
      <c r="I265" s="247">
        <v>1</v>
      </c>
      <c r="J265" s="247">
        <v>1</v>
      </c>
      <c r="K265" s="247">
        <v>1</v>
      </c>
      <c r="L265" s="247">
        <v>1</v>
      </c>
      <c r="M265" s="247">
        <v>1</v>
      </c>
      <c r="N265" s="247">
        <v>1</v>
      </c>
      <c r="O265" s="247">
        <v>1</v>
      </c>
      <c r="P265" s="247">
        <v>1</v>
      </c>
      <c r="Q265" s="247">
        <v>1</v>
      </c>
      <c r="R265" s="247">
        <v>1</v>
      </c>
      <c r="S265" s="247">
        <v>1</v>
      </c>
      <c r="T265" s="247">
        <v>1</v>
      </c>
      <c r="U265" s="247">
        <v>1</v>
      </c>
      <c r="V265" s="247">
        <v>1</v>
      </c>
      <c r="W265" s="247">
        <v>1</v>
      </c>
      <c r="X265" s="247">
        <v>1</v>
      </c>
      <c r="Y265" s="247">
        <v>1</v>
      </c>
      <c r="Z265" s="247">
        <v>1</v>
      </c>
      <c r="AA265" s="247">
        <v>1</v>
      </c>
      <c r="AB265" s="247">
        <v>1</v>
      </c>
      <c r="AC265" s="247">
        <v>1</v>
      </c>
      <c r="AD265" s="247">
        <v>1</v>
      </c>
      <c r="AE265" s="247">
        <v>1</v>
      </c>
      <c r="AF265" s="247">
        <v>1</v>
      </c>
      <c r="AG265" s="247">
        <v>1</v>
      </c>
      <c r="AH265" s="247">
        <v>1</v>
      </c>
      <c r="AI265" s="247">
        <v>1</v>
      </c>
      <c r="AJ265" s="247">
        <v>1</v>
      </c>
      <c r="AK265" s="247">
        <v>1</v>
      </c>
      <c r="AL265" s="247">
        <v>1</v>
      </c>
      <c r="AM265" s="247">
        <v>1</v>
      </c>
      <c r="AN265" s="247">
        <v>1</v>
      </c>
      <c r="AO265" s="247">
        <v>1</v>
      </c>
      <c r="AP265" s="247">
        <v>1</v>
      </c>
      <c r="AQ265" s="247">
        <v>1</v>
      </c>
      <c r="AR265" s="247">
        <v>1</v>
      </c>
      <c r="AS265" s="247">
        <v>1</v>
      </c>
      <c r="AT265" s="247">
        <v>1</v>
      </c>
      <c r="AU265" s="247">
        <v>1</v>
      </c>
      <c r="AV265" s="247">
        <v>1</v>
      </c>
      <c r="AW265" s="247">
        <v>1</v>
      </c>
      <c r="AX265" s="247">
        <v>1</v>
      </c>
      <c r="AY265" s="247">
        <v>1</v>
      </c>
      <c r="AZ265" s="247">
        <v>1</v>
      </c>
      <c r="BA265" s="247">
        <v>1</v>
      </c>
      <c r="BB265" s="247">
        <v>1</v>
      </c>
      <c r="BC265" s="247">
        <v>1</v>
      </c>
      <c r="BD265" s="247">
        <v>1</v>
      </c>
      <c r="BE265" s="247">
        <v>1</v>
      </c>
      <c r="BF265" s="247">
        <v>1</v>
      </c>
      <c r="BG265" s="247">
        <v>1</v>
      </c>
      <c r="BH265" s="247">
        <v>1</v>
      </c>
      <c r="BI265" s="247">
        <v>1</v>
      </c>
      <c r="BJ265" s="247">
        <v>1</v>
      </c>
      <c r="BK265" s="247">
        <v>1</v>
      </c>
      <c r="BL265" s="247"/>
      <c r="BM265" s="248"/>
    </row>
    <row r="266" spans="1:65" s="236" customFormat="1" ht="5.25">
      <c r="A266" s="243">
        <v>55</v>
      </c>
      <c r="B266" s="249" t="s">
        <v>568</v>
      </c>
      <c r="C266" s="245" t="s">
        <v>526</v>
      </c>
      <c r="D266" s="246">
        <v>0.075</v>
      </c>
      <c r="E266" s="247">
        <v>1</v>
      </c>
      <c r="F266" s="247">
        <v>1</v>
      </c>
      <c r="G266" s="247">
        <v>1</v>
      </c>
      <c r="H266" s="247">
        <v>1</v>
      </c>
      <c r="I266" s="247">
        <v>1</v>
      </c>
      <c r="J266" s="247">
        <v>1</v>
      </c>
      <c r="K266" s="247">
        <v>1</v>
      </c>
      <c r="L266" s="247">
        <v>1</v>
      </c>
      <c r="M266" s="247">
        <v>1</v>
      </c>
      <c r="N266" s="247">
        <v>1</v>
      </c>
      <c r="O266" s="247">
        <v>1</v>
      </c>
      <c r="P266" s="247">
        <v>1</v>
      </c>
      <c r="Q266" s="247">
        <v>1</v>
      </c>
      <c r="R266" s="247">
        <v>1</v>
      </c>
      <c r="S266" s="247">
        <v>1</v>
      </c>
      <c r="T266" s="247">
        <v>1</v>
      </c>
      <c r="U266" s="247">
        <v>1</v>
      </c>
      <c r="V266" s="247">
        <v>1</v>
      </c>
      <c r="W266" s="247">
        <v>1</v>
      </c>
      <c r="X266" s="247">
        <v>1</v>
      </c>
      <c r="Y266" s="247">
        <v>1</v>
      </c>
      <c r="Z266" s="247">
        <v>1</v>
      </c>
      <c r="AA266" s="247">
        <v>1</v>
      </c>
      <c r="AB266" s="247">
        <v>1</v>
      </c>
      <c r="AC266" s="247">
        <v>1</v>
      </c>
      <c r="AD266" s="247">
        <v>1</v>
      </c>
      <c r="AE266" s="247">
        <v>1</v>
      </c>
      <c r="AF266" s="247">
        <v>1</v>
      </c>
      <c r="AG266" s="247">
        <v>1</v>
      </c>
      <c r="AH266" s="247">
        <v>1</v>
      </c>
      <c r="AI266" s="247">
        <v>1</v>
      </c>
      <c r="AJ266" s="247">
        <v>1</v>
      </c>
      <c r="AK266" s="247">
        <v>1</v>
      </c>
      <c r="AL266" s="247">
        <v>1</v>
      </c>
      <c r="AM266" s="247">
        <v>1</v>
      </c>
      <c r="AN266" s="247">
        <v>1</v>
      </c>
      <c r="AO266" s="247">
        <v>1</v>
      </c>
      <c r="AP266" s="247">
        <v>1</v>
      </c>
      <c r="AQ266" s="247">
        <v>1</v>
      </c>
      <c r="AR266" s="247">
        <v>1</v>
      </c>
      <c r="AS266" s="247">
        <v>1</v>
      </c>
      <c r="AT266" s="247">
        <v>1</v>
      </c>
      <c r="AU266" s="247">
        <v>1</v>
      </c>
      <c r="AV266" s="247">
        <v>1</v>
      </c>
      <c r="AW266" s="247">
        <v>1</v>
      </c>
      <c r="AX266" s="247">
        <v>1</v>
      </c>
      <c r="AY266" s="247">
        <v>1</v>
      </c>
      <c r="AZ266" s="247">
        <v>1</v>
      </c>
      <c r="BA266" s="247">
        <v>1</v>
      </c>
      <c r="BB266" s="247">
        <v>1</v>
      </c>
      <c r="BC266" s="247">
        <v>1</v>
      </c>
      <c r="BD266" s="247">
        <v>1</v>
      </c>
      <c r="BE266" s="247">
        <v>1</v>
      </c>
      <c r="BF266" s="247">
        <v>1</v>
      </c>
      <c r="BG266" s="247">
        <v>1</v>
      </c>
      <c r="BH266" s="247">
        <v>1</v>
      </c>
      <c r="BI266" s="247">
        <v>1</v>
      </c>
      <c r="BJ266" s="247">
        <v>1</v>
      </c>
      <c r="BK266" s="247">
        <v>1</v>
      </c>
      <c r="BL266" s="247"/>
      <c r="BM266" s="248"/>
    </row>
    <row r="267" spans="1:65" s="236" customFormat="1" ht="5.25">
      <c r="A267" s="243">
        <v>56</v>
      </c>
      <c r="B267" s="249" t="s">
        <v>569</v>
      </c>
      <c r="C267" s="245" t="s">
        <v>526</v>
      </c>
      <c r="D267" s="246">
        <v>0.072</v>
      </c>
      <c r="E267" s="247">
        <v>1</v>
      </c>
      <c r="F267" s="247">
        <v>1</v>
      </c>
      <c r="G267" s="247">
        <v>1</v>
      </c>
      <c r="H267" s="247">
        <v>1</v>
      </c>
      <c r="I267" s="247">
        <v>1</v>
      </c>
      <c r="J267" s="247">
        <v>1</v>
      </c>
      <c r="K267" s="247">
        <v>1</v>
      </c>
      <c r="L267" s="247">
        <v>1</v>
      </c>
      <c r="M267" s="247">
        <v>1</v>
      </c>
      <c r="N267" s="247">
        <v>1</v>
      </c>
      <c r="O267" s="247">
        <v>1</v>
      </c>
      <c r="P267" s="247">
        <v>1</v>
      </c>
      <c r="Q267" s="247">
        <v>1</v>
      </c>
      <c r="R267" s="247">
        <v>1</v>
      </c>
      <c r="S267" s="247">
        <v>1</v>
      </c>
      <c r="T267" s="247">
        <v>1</v>
      </c>
      <c r="U267" s="247">
        <v>1</v>
      </c>
      <c r="V267" s="247">
        <v>1</v>
      </c>
      <c r="W267" s="247">
        <v>1</v>
      </c>
      <c r="X267" s="247">
        <v>1</v>
      </c>
      <c r="Y267" s="247">
        <v>1</v>
      </c>
      <c r="Z267" s="247">
        <v>1</v>
      </c>
      <c r="AA267" s="247">
        <v>1</v>
      </c>
      <c r="AB267" s="247">
        <v>1</v>
      </c>
      <c r="AC267" s="247">
        <v>1</v>
      </c>
      <c r="AD267" s="247">
        <v>1</v>
      </c>
      <c r="AE267" s="247">
        <v>1</v>
      </c>
      <c r="AF267" s="247">
        <v>1</v>
      </c>
      <c r="AG267" s="247">
        <v>1</v>
      </c>
      <c r="AH267" s="247">
        <v>1</v>
      </c>
      <c r="AI267" s="247">
        <v>1</v>
      </c>
      <c r="AJ267" s="247">
        <v>1</v>
      </c>
      <c r="AK267" s="247">
        <v>1</v>
      </c>
      <c r="AL267" s="247">
        <v>1</v>
      </c>
      <c r="AM267" s="247">
        <v>1</v>
      </c>
      <c r="AN267" s="247">
        <v>1</v>
      </c>
      <c r="AO267" s="247">
        <v>1</v>
      </c>
      <c r="AP267" s="247">
        <v>1</v>
      </c>
      <c r="AQ267" s="247">
        <v>1</v>
      </c>
      <c r="AR267" s="247">
        <v>1</v>
      </c>
      <c r="AS267" s="247">
        <v>1</v>
      </c>
      <c r="AT267" s="247">
        <v>1</v>
      </c>
      <c r="AU267" s="247">
        <v>1</v>
      </c>
      <c r="AV267" s="247">
        <v>1</v>
      </c>
      <c r="AW267" s="247">
        <v>1</v>
      </c>
      <c r="AX267" s="247">
        <v>1</v>
      </c>
      <c r="AY267" s="247">
        <v>1</v>
      </c>
      <c r="AZ267" s="247">
        <v>1</v>
      </c>
      <c r="BA267" s="247">
        <v>1</v>
      </c>
      <c r="BB267" s="247">
        <v>1</v>
      </c>
      <c r="BC267" s="247">
        <v>1</v>
      </c>
      <c r="BD267" s="247">
        <v>1</v>
      </c>
      <c r="BE267" s="247">
        <v>1</v>
      </c>
      <c r="BF267" s="247">
        <v>1</v>
      </c>
      <c r="BG267" s="247">
        <v>1</v>
      </c>
      <c r="BH267" s="247">
        <v>1</v>
      </c>
      <c r="BI267" s="247">
        <v>1</v>
      </c>
      <c r="BJ267" s="247">
        <v>1</v>
      </c>
      <c r="BK267" s="247">
        <v>1</v>
      </c>
      <c r="BL267" s="247"/>
      <c r="BM267" s="248"/>
    </row>
    <row r="268" spans="1:65" s="236" customFormat="1" ht="5.25">
      <c r="A268" s="243">
        <v>57</v>
      </c>
      <c r="B268" s="249" t="s">
        <v>570</v>
      </c>
      <c r="C268" s="245" t="s">
        <v>526</v>
      </c>
      <c r="D268" s="246">
        <v>0.072</v>
      </c>
      <c r="E268" s="247">
        <v>1</v>
      </c>
      <c r="F268" s="247">
        <v>1</v>
      </c>
      <c r="G268" s="247">
        <v>1</v>
      </c>
      <c r="H268" s="247">
        <v>1</v>
      </c>
      <c r="I268" s="247">
        <v>1</v>
      </c>
      <c r="J268" s="247">
        <v>1</v>
      </c>
      <c r="K268" s="247">
        <v>1</v>
      </c>
      <c r="L268" s="247">
        <v>1</v>
      </c>
      <c r="M268" s="247">
        <v>1</v>
      </c>
      <c r="N268" s="247">
        <v>1</v>
      </c>
      <c r="O268" s="247">
        <v>1</v>
      </c>
      <c r="P268" s="247">
        <v>1</v>
      </c>
      <c r="Q268" s="247">
        <v>1</v>
      </c>
      <c r="R268" s="247">
        <v>1</v>
      </c>
      <c r="S268" s="247">
        <v>1</v>
      </c>
      <c r="T268" s="247">
        <v>1</v>
      </c>
      <c r="U268" s="247">
        <v>1</v>
      </c>
      <c r="V268" s="247">
        <v>1</v>
      </c>
      <c r="W268" s="247">
        <v>1</v>
      </c>
      <c r="X268" s="247">
        <v>1</v>
      </c>
      <c r="Y268" s="247">
        <v>1</v>
      </c>
      <c r="Z268" s="247">
        <v>1</v>
      </c>
      <c r="AA268" s="247">
        <v>1</v>
      </c>
      <c r="AB268" s="247">
        <v>1</v>
      </c>
      <c r="AC268" s="247">
        <v>1</v>
      </c>
      <c r="AD268" s="247">
        <v>1</v>
      </c>
      <c r="AE268" s="247">
        <v>1</v>
      </c>
      <c r="AF268" s="247">
        <v>1</v>
      </c>
      <c r="AG268" s="247">
        <v>1</v>
      </c>
      <c r="AH268" s="247">
        <v>1</v>
      </c>
      <c r="AI268" s="247">
        <v>1</v>
      </c>
      <c r="AJ268" s="247">
        <v>1</v>
      </c>
      <c r="AK268" s="247">
        <v>1</v>
      </c>
      <c r="AL268" s="247">
        <v>1</v>
      </c>
      <c r="AM268" s="247">
        <v>1</v>
      </c>
      <c r="AN268" s="247">
        <v>1</v>
      </c>
      <c r="AO268" s="247">
        <v>1</v>
      </c>
      <c r="AP268" s="247">
        <v>1</v>
      </c>
      <c r="AQ268" s="247">
        <v>1</v>
      </c>
      <c r="AR268" s="247">
        <v>1</v>
      </c>
      <c r="AS268" s="247">
        <v>1</v>
      </c>
      <c r="AT268" s="247">
        <v>1</v>
      </c>
      <c r="AU268" s="247">
        <v>1</v>
      </c>
      <c r="AV268" s="247">
        <v>1</v>
      </c>
      <c r="AW268" s="247">
        <v>1</v>
      </c>
      <c r="AX268" s="247">
        <v>1</v>
      </c>
      <c r="AY268" s="247">
        <v>1</v>
      </c>
      <c r="AZ268" s="247">
        <v>1</v>
      </c>
      <c r="BA268" s="247">
        <v>1</v>
      </c>
      <c r="BB268" s="247">
        <v>1</v>
      </c>
      <c r="BC268" s="247">
        <v>1</v>
      </c>
      <c r="BD268" s="247">
        <v>1</v>
      </c>
      <c r="BE268" s="247">
        <v>1</v>
      </c>
      <c r="BF268" s="247">
        <v>1</v>
      </c>
      <c r="BG268" s="247">
        <v>1</v>
      </c>
      <c r="BH268" s="247">
        <v>1</v>
      </c>
      <c r="BI268" s="247">
        <v>1</v>
      </c>
      <c r="BJ268" s="247">
        <v>1</v>
      </c>
      <c r="BK268" s="247">
        <v>1</v>
      </c>
      <c r="BL268" s="247"/>
      <c r="BM268" s="248"/>
    </row>
    <row r="269" spans="1:65" s="236" customFormat="1" ht="5.25">
      <c r="A269" s="243">
        <v>58</v>
      </c>
      <c r="B269" s="249" t="s">
        <v>571</v>
      </c>
      <c r="C269" s="245" t="s">
        <v>526</v>
      </c>
      <c r="D269" s="246">
        <v>0.08</v>
      </c>
      <c r="E269" s="247">
        <v>1</v>
      </c>
      <c r="F269" s="247">
        <v>1</v>
      </c>
      <c r="G269" s="247">
        <v>1</v>
      </c>
      <c r="H269" s="247">
        <v>1</v>
      </c>
      <c r="I269" s="247">
        <v>1</v>
      </c>
      <c r="J269" s="247">
        <v>1</v>
      </c>
      <c r="K269" s="247">
        <v>1</v>
      </c>
      <c r="L269" s="247">
        <v>1</v>
      </c>
      <c r="M269" s="247">
        <v>1</v>
      </c>
      <c r="N269" s="247">
        <v>1</v>
      </c>
      <c r="O269" s="247">
        <v>1</v>
      </c>
      <c r="P269" s="247">
        <v>1</v>
      </c>
      <c r="Q269" s="247">
        <v>1</v>
      </c>
      <c r="R269" s="247">
        <v>1</v>
      </c>
      <c r="S269" s="247">
        <v>1</v>
      </c>
      <c r="T269" s="247">
        <v>1</v>
      </c>
      <c r="U269" s="247">
        <v>1</v>
      </c>
      <c r="V269" s="247">
        <v>1</v>
      </c>
      <c r="W269" s="247">
        <v>1</v>
      </c>
      <c r="X269" s="247">
        <v>1</v>
      </c>
      <c r="Y269" s="247">
        <v>1</v>
      </c>
      <c r="Z269" s="247">
        <v>1</v>
      </c>
      <c r="AA269" s="247">
        <v>1</v>
      </c>
      <c r="AB269" s="247">
        <v>1</v>
      </c>
      <c r="AC269" s="247">
        <v>1</v>
      </c>
      <c r="AD269" s="247">
        <v>1</v>
      </c>
      <c r="AE269" s="247">
        <v>1</v>
      </c>
      <c r="AF269" s="247">
        <v>1</v>
      </c>
      <c r="AG269" s="247">
        <v>1</v>
      </c>
      <c r="AH269" s="247">
        <v>1</v>
      </c>
      <c r="AI269" s="247">
        <v>1</v>
      </c>
      <c r="AJ269" s="247">
        <v>1</v>
      </c>
      <c r="AK269" s="247">
        <v>1</v>
      </c>
      <c r="AL269" s="247">
        <v>1</v>
      </c>
      <c r="AM269" s="247">
        <v>1</v>
      </c>
      <c r="AN269" s="247">
        <v>1</v>
      </c>
      <c r="AO269" s="247">
        <v>1</v>
      </c>
      <c r="AP269" s="247">
        <v>1</v>
      </c>
      <c r="AQ269" s="247">
        <v>1</v>
      </c>
      <c r="AR269" s="247">
        <v>1</v>
      </c>
      <c r="AS269" s="247">
        <v>1</v>
      </c>
      <c r="AT269" s="247">
        <v>1</v>
      </c>
      <c r="AU269" s="247">
        <v>1</v>
      </c>
      <c r="AV269" s="247">
        <v>1</v>
      </c>
      <c r="AW269" s="247">
        <v>1</v>
      </c>
      <c r="AX269" s="247">
        <v>1</v>
      </c>
      <c r="AY269" s="247">
        <v>1</v>
      </c>
      <c r="AZ269" s="247">
        <v>1</v>
      </c>
      <c r="BA269" s="247">
        <v>1</v>
      </c>
      <c r="BB269" s="247">
        <v>1</v>
      </c>
      <c r="BC269" s="247">
        <v>1</v>
      </c>
      <c r="BD269" s="247">
        <v>1</v>
      </c>
      <c r="BE269" s="247">
        <v>1</v>
      </c>
      <c r="BF269" s="247">
        <v>1</v>
      </c>
      <c r="BG269" s="247">
        <v>1</v>
      </c>
      <c r="BH269" s="247">
        <v>1</v>
      </c>
      <c r="BI269" s="247">
        <v>1</v>
      </c>
      <c r="BJ269" s="247">
        <v>1</v>
      </c>
      <c r="BK269" s="247">
        <v>1</v>
      </c>
      <c r="BL269" s="247"/>
      <c r="BM269" s="248"/>
    </row>
    <row r="270" spans="1:65" s="236" customFormat="1" ht="5.25">
      <c r="A270" s="243">
        <v>59</v>
      </c>
      <c r="B270" s="249" t="s">
        <v>572</v>
      </c>
      <c r="C270" s="245" t="s">
        <v>526</v>
      </c>
      <c r="D270" s="246">
        <v>0.08</v>
      </c>
      <c r="E270" s="247">
        <v>1</v>
      </c>
      <c r="F270" s="247">
        <v>1</v>
      </c>
      <c r="G270" s="247">
        <v>1</v>
      </c>
      <c r="H270" s="247">
        <v>1</v>
      </c>
      <c r="I270" s="247">
        <v>1</v>
      </c>
      <c r="J270" s="247">
        <v>1</v>
      </c>
      <c r="K270" s="247">
        <v>1</v>
      </c>
      <c r="L270" s="247">
        <v>1</v>
      </c>
      <c r="M270" s="247">
        <v>1</v>
      </c>
      <c r="N270" s="247">
        <v>1</v>
      </c>
      <c r="O270" s="247">
        <v>1</v>
      </c>
      <c r="P270" s="247">
        <v>1</v>
      </c>
      <c r="Q270" s="247">
        <v>1</v>
      </c>
      <c r="R270" s="247">
        <v>1</v>
      </c>
      <c r="S270" s="247">
        <v>1</v>
      </c>
      <c r="T270" s="247">
        <v>1</v>
      </c>
      <c r="U270" s="247">
        <v>1</v>
      </c>
      <c r="V270" s="247">
        <v>1</v>
      </c>
      <c r="W270" s="247">
        <v>1</v>
      </c>
      <c r="X270" s="247">
        <v>1</v>
      </c>
      <c r="Y270" s="247">
        <v>1</v>
      </c>
      <c r="Z270" s="247">
        <v>1</v>
      </c>
      <c r="AA270" s="247">
        <v>1</v>
      </c>
      <c r="AB270" s="247">
        <v>1</v>
      </c>
      <c r="AC270" s="247">
        <v>1</v>
      </c>
      <c r="AD270" s="247">
        <v>1</v>
      </c>
      <c r="AE270" s="247">
        <v>1</v>
      </c>
      <c r="AF270" s="247">
        <v>1</v>
      </c>
      <c r="AG270" s="247">
        <v>1</v>
      </c>
      <c r="AH270" s="247">
        <v>1</v>
      </c>
      <c r="AI270" s="247">
        <v>1</v>
      </c>
      <c r="AJ270" s="247">
        <v>1</v>
      </c>
      <c r="AK270" s="247">
        <v>1</v>
      </c>
      <c r="AL270" s="247">
        <v>1</v>
      </c>
      <c r="AM270" s="247">
        <v>1</v>
      </c>
      <c r="AN270" s="247">
        <v>1</v>
      </c>
      <c r="AO270" s="247">
        <v>1</v>
      </c>
      <c r="AP270" s="247">
        <v>1</v>
      </c>
      <c r="AQ270" s="247">
        <v>1</v>
      </c>
      <c r="AR270" s="247">
        <v>1</v>
      </c>
      <c r="AS270" s="247">
        <v>1</v>
      </c>
      <c r="AT270" s="247">
        <v>1</v>
      </c>
      <c r="AU270" s="247">
        <v>1</v>
      </c>
      <c r="AV270" s="247">
        <v>1</v>
      </c>
      <c r="AW270" s="247">
        <v>1</v>
      </c>
      <c r="AX270" s="247">
        <v>1</v>
      </c>
      <c r="AY270" s="247">
        <v>1</v>
      </c>
      <c r="AZ270" s="247">
        <v>1</v>
      </c>
      <c r="BA270" s="247">
        <v>1</v>
      </c>
      <c r="BB270" s="247">
        <v>1</v>
      </c>
      <c r="BC270" s="247">
        <v>1</v>
      </c>
      <c r="BD270" s="247">
        <v>1</v>
      </c>
      <c r="BE270" s="247">
        <v>1</v>
      </c>
      <c r="BF270" s="247">
        <v>1</v>
      </c>
      <c r="BG270" s="247">
        <v>1</v>
      </c>
      <c r="BH270" s="247">
        <v>1</v>
      </c>
      <c r="BI270" s="247">
        <v>1</v>
      </c>
      <c r="BJ270" s="247">
        <v>1</v>
      </c>
      <c r="BK270" s="247">
        <v>1</v>
      </c>
      <c r="BL270" s="247"/>
      <c r="BM270" s="248"/>
    </row>
    <row r="271" spans="1:65" s="236" customFormat="1" ht="5.25">
      <c r="A271" s="243">
        <v>60</v>
      </c>
      <c r="B271" s="249" t="s">
        <v>573</v>
      </c>
      <c r="C271" s="245" t="s">
        <v>526</v>
      </c>
      <c r="D271" s="246">
        <v>0.09</v>
      </c>
      <c r="E271" s="247">
        <v>1</v>
      </c>
      <c r="F271" s="247">
        <v>1</v>
      </c>
      <c r="G271" s="247">
        <v>1</v>
      </c>
      <c r="H271" s="247">
        <v>1</v>
      </c>
      <c r="I271" s="247">
        <v>1</v>
      </c>
      <c r="J271" s="247">
        <v>1</v>
      </c>
      <c r="K271" s="247">
        <v>1</v>
      </c>
      <c r="L271" s="247">
        <v>1</v>
      </c>
      <c r="M271" s="247">
        <v>1</v>
      </c>
      <c r="N271" s="247">
        <v>1</v>
      </c>
      <c r="O271" s="247">
        <v>1</v>
      </c>
      <c r="P271" s="247">
        <v>1</v>
      </c>
      <c r="Q271" s="247">
        <v>1</v>
      </c>
      <c r="R271" s="247">
        <v>1</v>
      </c>
      <c r="S271" s="247">
        <v>1</v>
      </c>
      <c r="T271" s="247">
        <v>1</v>
      </c>
      <c r="U271" s="247">
        <v>1</v>
      </c>
      <c r="V271" s="247">
        <v>1</v>
      </c>
      <c r="W271" s="247">
        <v>1</v>
      </c>
      <c r="X271" s="247">
        <v>1</v>
      </c>
      <c r="Y271" s="247">
        <v>1</v>
      </c>
      <c r="Z271" s="247">
        <v>1</v>
      </c>
      <c r="AA271" s="247">
        <v>1</v>
      </c>
      <c r="AB271" s="247">
        <v>1</v>
      </c>
      <c r="AC271" s="247">
        <v>1</v>
      </c>
      <c r="AD271" s="247">
        <v>1</v>
      </c>
      <c r="AE271" s="247">
        <v>1</v>
      </c>
      <c r="AF271" s="247">
        <v>1</v>
      </c>
      <c r="AG271" s="247">
        <v>1</v>
      </c>
      <c r="AH271" s="247">
        <v>1</v>
      </c>
      <c r="AI271" s="247">
        <v>1</v>
      </c>
      <c r="AJ271" s="247">
        <v>1</v>
      </c>
      <c r="AK271" s="247">
        <v>1</v>
      </c>
      <c r="AL271" s="247">
        <v>1</v>
      </c>
      <c r="AM271" s="247">
        <v>1</v>
      </c>
      <c r="AN271" s="247">
        <v>1</v>
      </c>
      <c r="AO271" s="247">
        <v>1</v>
      </c>
      <c r="AP271" s="247">
        <v>1</v>
      </c>
      <c r="AQ271" s="247">
        <v>1</v>
      </c>
      <c r="AR271" s="247">
        <v>1</v>
      </c>
      <c r="AS271" s="247">
        <v>1</v>
      </c>
      <c r="AT271" s="247">
        <v>1</v>
      </c>
      <c r="AU271" s="247">
        <v>1</v>
      </c>
      <c r="AV271" s="247">
        <v>1</v>
      </c>
      <c r="AW271" s="247">
        <v>1</v>
      </c>
      <c r="AX271" s="247">
        <v>1</v>
      </c>
      <c r="AY271" s="247">
        <v>1</v>
      </c>
      <c r="AZ271" s="247">
        <v>1</v>
      </c>
      <c r="BA271" s="247">
        <v>1</v>
      </c>
      <c r="BB271" s="247">
        <v>1</v>
      </c>
      <c r="BC271" s="247">
        <v>1</v>
      </c>
      <c r="BD271" s="247">
        <v>1</v>
      </c>
      <c r="BE271" s="247">
        <v>1</v>
      </c>
      <c r="BF271" s="247">
        <v>1</v>
      </c>
      <c r="BG271" s="247">
        <v>1</v>
      </c>
      <c r="BH271" s="247">
        <v>1</v>
      </c>
      <c r="BI271" s="247">
        <v>1</v>
      </c>
      <c r="BJ271" s="247">
        <v>1</v>
      </c>
      <c r="BK271" s="247">
        <v>1</v>
      </c>
      <c r="BL271" s="247"/>
      <c r="BM271" s="248"/>
    </row>
    <row r="272" spans="1:65" s="236" customFormat="1" ht="5.25">
      <c r="A272" s="243">
        <v>61</v>
      </c>
      <c r="B272" s="249" t="s">
        <v>574</v>
      </c>
      <c r="C272" s="245" t="s">
        <v>526</v>
      </c>
      <c r="D272" s="246">
        <v>0.085</v>
      </c>
      <c r="E272" s="247">
        <v>1</v>
      </c>
      <c r="F272" s="247">
        <v>1</v>
      </c>
      <c r="G272" s="247">
        <v>1</v>
      </c>
      <c r="H272" s="247">
        <v>1</v>
      </c>
      <c r="I272" s="247">
        <v>1</v>
      </c>
      <c r="J272" s="247">
        <v>1</v>
      </c>
      <c r="K272" s="247">
        <v>1</v>
      </c>
      <c r="L272" s="247">
        <v>1</v>
      </c>
      <c r="M272" s="247">
        <v>1</v>
      </c>
      <c r="N272" s="247">
        <v>1</v>
      </c>
      <c r="O272" s="247">
        <v>1</v>
      </c>
      <c r="P272" s="247">
        <v>1</v>
      </c>
      <c r="Q272" s="247">
        <v>1</v>
      </c>
      <c r="R272" s="247">
        <v>1</v>
      </c>
      <c r="S272" s="247">
        <v>1</v>
      </c>
      <c r="T272" s="247">
        <v>1</v>
      </c>
      <c r="U272" s="247">
        <v>1</v>
      </c>
      <c r="V272" s="247">
        <v>1</v>
      </c>
      <c r="W272" s="247">
        <v>1</v>
      </c>
      <c r="X272" s="247">
        <v>1</v>
      </c>
      <c r="Y272" s="247">
        <v>1</v>
      </c>
      <c r="Z272" s="247">
        <v>1</v>
      </c>
      <c r="AA272" s="247">
        <v>1</v>
      </c>
      <c r="AB272" s="247">
        <v>1</v>
      </c>
      <c r="AC272" s="247">
        <v>1</v>
      </c>
      <c r="AD272" s="247">
        <v>1</v>
      </c>
      <c r="AE272" s="247">
        <v>1</v>
      </c>
      <c r="AF272" s="247">
        <v>1</v>
      </c>
      <c r="AG272" s="247">
        <v>1</v>
      </c>
      <c r="AH272" s="247">
        <v>1</v>
      </c>
      <c r="AI272" s="247">
        <v>1</v>
      </c>
      <c r="AJ272" s="247">
        <v>1</v>
      </c>
      <c r="AK272" s="247">
        <v>1</v>
      </c>
      <c r="AL272" s="247">
        <v>1</v>
      </c>
      <c r="AM272" s="247">
        <v>1</v>
      </c>
      <c r="AN272" s="247">
        <v>1</v>
      </c>
      <c r="AO272" s="247">
        <v>1</v>
      </c>
      <c r="AP272" s="247">
        <v>1</v>
      </c>
      <c r="AQ272" s="247">
        <v>1</v>
      </c>
      <c r="AR272" s="247">
        <v>1</v>
      </c>
      <c r="AS272" s="247">
        <v>1</v>
      </c>
      <c r="AT272" s="247">
        <v>1</v>
      </c>
      <c r="AU272" s="247">
        <v>1</v>
      </c>
      <c r="AV272" s="247">
        <v>1</v>
      </c>
      <c r="AW272" s="247">
        <v>1</v>
      </c>
      <c r="AX272" s="247">
        <v>1</v>
      </c>
      <c r="AY272" s="247">
        <v>1</v>
      </c>
      <c r="AZ272" s="247">
        <v>1</v>
      </c>
      <c r="BA272" s="247">
        <v>1</v>
      </c>
      <c r="BB272" s="247">
        <v>1</v>
      </c>
      <c r="BC272" s="247">
        <v>1</v>
      </c>
      <c r="BD272" s="247">
        <v>1</v>
      </c>
      <c r="BE272" s="247">
        <v>1</v>
      </c>
      <c r="BF272" s="247">
        <v>1</v>
      </c>
      <c r="BG272" s="247">
        <v>1</v>
      </c>
      <c r="BH272" s="247">
        <v>1</v>
      </c>
      <c r="BI272" s="247">
        <v>1</v>
      </c>
      <c r="BJ272" s="247">
        <v>1</v>
      </c>
      <c r="BK272" s="247">
        <v>1</v>
      </c>
      <c r="BL272" s="247"/>
      <c r="BM272" s="248"/>
    </row>
    <row r="273" spans="1:65" s="236" customFormat="1" ht="5.25">
      <c r="A273" s="243">
        <v>62</v>
      </c>
      <c r="B273" s="249" t="s">
        <v>575</v>
      </c>
      <c r="C273" s="245" t="s">
        <v>526</v>
      </c>
      <c r="D273" s="246">
        <v>0.08</v>
      </c>
      <c r="E273" s="247">
        <v>1</v>
      </c>
      <c r="F273" s="247">
        <v>1</v>
      </c>
      <c r="G273" s="247">
        <v>1</v>
      </c>
      <c r="H273" s="247">
        <v>1</v>
      </c>
      <c r="I273" s="247">
        <v>1</v>
      </c>
      <c r="J273" s="247">
        <v>1</v>
      </c>
      <c r="K273" s="247">
        <v>1</v>
      </c>
      <c r="L273" s="247">
        <v>1</v>
      </c>
      <c r="M273" s="247">
        <v>1</v>
      </c>
      <c r="N273" s="247">
        <v>1</v>
      </c>
      <c r="O273" s="247">
        <v>1</v>
      </c>
      <c r="P273" s="247">
        <v>1</v>
      </c>
      <c r="Q273" s="247">
        <v>1</v>
      </c>
      <c r="R273" s="247">
        <v>1</v>
      </c>
      <c r="S273" s="247">
        <v>1</v>
      </c>
      <c r="T273" s="247">
        <v>1</v>
      </c>
      <c r="U273" s="247">
        <v>1</v>
      </c>
      <c r="V273" s="247">
        <v>1</v>
      </c>
      <c r="W273" s="247">
        <v>1</v>
      </c>
      <c r="X273" s="247">
        <v>1</v>
      </c>
      <c r="Y273" s="247">
        <v>1</v>
      </c>
      <c r="Z273" s="247">
        <v>1</v>
      </c>
      <c r="AA273" s="247">
        <v>1</v>
      </c>
      <c r="AB273" s="247">
        <v>1</v>
      </c>
      <c r="AC273" s="247">
        <v>1</v>
      </c>
      <c r="AD273" s="247">
        <v>1</v>
      </c>
      <c r="AE273" s="247">
        <v>1</v>
      </c>
      <c r="AF273" s="247">
        <v>1</v>
      </c>
      <c r="AG273" s="247">
        <v>1</v>
      </c>
      <c r="AH273" s="247">
        <v>1</v>
      </c>
      <c r="AI273" s="247">
        <v>1</v>
      </c>
      <c r="AJ273" s="247">
        <v>1</v>
      </c>
      <c r="AK273" s="247">
        <v>1</v>
      </c>
      <c r="AL273" s="247">
        <v>1</v>
      </c>
      <c r="AM273" s="247">
        <v>1</v>
      </c>
      <c r="AN273" s="247">
        <v>1</v>
      </c>
      <c r="AO273" s="247">
        <v>1</v>
      </c>
      <c r="AP273" s="247">
        <v>1</v>
      </c>
      <c r="AQ273" s="247">
        <v>1</v>
      </c>
      <c r="AR273" s="247">
        <v>1</v>
      </c>
      <c r="AS273" s="247">
        <v>1</v>
      </c>
      <c r="AT273" s="247">
        <v>1</v>
      </c>
      <c r="AU273" s="247">
        <v>1</v>
      </c>
      <c r="AV273" s="247">
        <v>1</v>
      </c>
      <c r="AW273" s="247">
        <v>1</v>
      </c>
      <c r="AX273" s="247">
        <v>1</v>
      </c>
      <c r="AY273" s="247">
        <v>1</v>
      </c>
      <c r="AZ273" s="247">
        <v>1</v>
      </c>
      <c r="BA273" s="247">
        <v>1</v>
      </c>
      <c r="BB273" s="247">
        <v>1</v>
      </c>
      <c r="BC273" s="247">
        <v>1</v>
      </c>
      <c r="BD273" s="247">
        <v>1</v>
      </c>
      <c r="BE273" s="247">
        <v>1</v>
      </c>
      <c r="BF273" s="247">
        <v>1</v>
      </c>
      <c r="BG273" s="247">
        <v>1</v>
      </c>
      <c r="BH273" s="247">
        <v>1</v>
      </c>
      <c r="BI273" s="247">
        <v>1</v>
      </c>
      <c r="BJ273" s="247">
        <v>1</v>
      </c>
      <c r="BK273" s="247">
        <v>1</v>
      </c>
      <c r="BL273" s="247"/>
      <c r="BM273" s="248"/>
    </row>
    <row r="274" spans="1:65" s="236" customFormat="1" ht="5.25">
      <c r="A274" s="243">
        <v>63</v>
      </c>
      <c r="B274" s="249" t="s">
        <v>576</v>
      </c>
      <c r="C274" s="245" t="s">
        <v>526</v>
      </c>
      <c r="D274" s="246">
        <v>0.08</v>
      </c>
      <c r="E274" s="247">
        <v>1</v>
      </c>
      <c r="F274" s="247">
        <v>1</v>
      </c>
      <c r="G274" s="247">
        <v>1</v>
      </c>
      <c r="H274" s="247">
        <v>1</v>
      </c>
      <c r="I274" s="247">
        <v>1</v>
      </c>
      <c r="J274" s="247">
        <v>1</v>
      </c>
      <c r="K274" s="247">
        <v>1</v>
      </c>
      <c r="L274" s="247">
        <v>1</v>
      </c>
      <c r="M274" s="247">
        <v>1</v>
      </c>
      <c r="N274" s="247">
        <v>1</v>
      </c>
      <c r="O274" s="247">
        <v>1</v>
      </c>
      <c r="P274" s="247">
        <v>1</v>
      </c>
      <c r="Q274" s="247">
        <v>1</v>
      </c>
      <c r="R274" s="247">
        <v>1</v>
      </c>
      <c r="S274" s="247">
        <v>1</v>
      </c>
      <c r="T274" s="247">
        <v>1</v>
      </c>
      <c r="U274" s="247">
        <v>1</v>
      </c>
      <c r="V274" s="247">
        <v>1</v>
      </c>
      <c r="W274" s="247">
        <v>1</v>
      </c>
      <c r="X274" s="247">
        <v>1</v>
      </c>
      <c r="Y274" s="247">
        <v>1</v>
      </c>
      <c r="Z274" s="247">
        <v>1</v>
      </c>
      <c r="AA274" s="247">
        <v>1</v>
      </c>
      <c r="AB274" s="247">
        <v>1</v>
      </c>
      <c r="AC274" s="247">
        <v>1</v>
      </c>
      <c r="AD274" s="247">
        <v>1</v>
      </c>
      <c r="AE274" s="247">
        <v>1</v>
      </c>
      <c r="AF274" s="247">
        <v>1</v>
      </c>
      <c r="AG274" s="247">
        <v>1</v>
      </c>
      <c r="AH274" s="247">
        <v>1</v>
      </c>
      <c r="AI274" s="247">
        <v>1</v>
      </c>
      <c r="AJ274" s="247">
        <v>1</v>
      </c>
      <c r="AK274" s="247">
        <v>1</v>
      </c>
      <c r="AL274" s="247">
        <v>1</v>
      </c>
      <c r="AM274" s="247">
        <v>1</v>
      </c>
      <c r="AN274" s="247">
        <v>1</v>
      </c>
      <c r="AO274" s="247">
        <v>1</v>
      </c>
      <c r="AP274" s="247">
        <v>1</v>
      </c>
      <c r="AQ274" s="247">
        <v>1</v>
      </c>
      <c r="AR274" s="247">
        <v>1</v>
      </c>
      <c r="AS274" s="247">
        <v>1</v>
      </c>
      <c r="AT274" s="247">
        <v>1</v>
      </c>
      <c r="AU274" s="247">
        <v>1</v>
      </c>
      <c r="AV274" s="247">
        <v>1</v>
      </c>
      <c r="AW274" s="247">
        <v>1</v>
      </c>
      <c r="AX274" s="247">
        <v>1</v>
      </c>
      <c r="AY274" s="247">
        <v>1</v>
      </c>
      <c r="AZ274" s="247">
        <v>1</v>
      </c>
      <c r="BA274" s="247">
        <v>1</v>
      </c>
      <c r="BB274" s="247">
        <v>1</v>
      </c>
      <c r="BC274" s="247">
        <v>1</v>
      </c>
      <c r="BD274" s="247">
        <v>1</v>
      </c>
      <c r="BE274" s="247">
        <v>1</v>
      </c>
      <c r="BF274" s="247">
        <v>1</v>
      </c>
      <c r="BG274" s="247">
        <v>1</v>
      </c>
      <c r="BH274" s="247">
        <v>1</v>
      </c>
      <c r="BI274" s="247">
        <v>1</v>
      </c>
      <c r="BJ274" s="247">
        <v>1</v>
      </c>
      <c r="BK274" s="247">
        <v>1</v>
      </c>
      <c r="BL274" s="247"/>
      <c r="BM274" s="248"/>
    </row>
    <row r="275" spans="1:65" s="236" customFormat="1" ht="5.25">
      <c r="A275" s="243">
        <v>64</v>
      </c>
      <c r="B275" s="249" t="s">
        <v>577</v>
      </c>
      <c r="C275" s="245" t="s">
        <v>526</v>
      </c>
      <c r="D275" s="246">
        <v>0.075</v>
      </c>
      <c r="E275" s="247">
        <v>1</v>
      </c>
      <c r="F275" s="247">
        <v>1</v>
      </c>
      <c r="G275" s="247">
        <v>1</v>
      </c>
      <c r="H275" s="247">
        <v>1</v>
      </c>
      <c r="I275" s="247">
        <v>1</v>
      </c>
      <c r="J275" s="247">
        <v>1</v>
      </c>
      <c r="K275" s="247">
        <v>1</v>
      </c>
      <c r="L275" s="247">
        <v>1</v>
      </c>
      <c r="M275" s="247">
        <v>1</v>
      </c>
      <c r="N275" s="247">
        <v>1</v>
      </c>
      <c r="O275" s="247">
        <v>1</v>
      </c>
      <c r="P275" s="247">
        <v>1</v>
      </c>
      <c r="Q275" s="247">
        <v>1</v>
      </c>
      <c r="R275" s="247">
        <v>1</v>
      </c>
      <c r="S275" s="247">
        <v>1</v>
      </c>
      <c r="T275" s="247">
        <v>1</v>
      </c>
      <c r="U275" s="247">
        <v>1</v>
      </c>
      <c r="V275" s="247">
        <v>1</v>
      </c>
      <c r="W275" s="247">
        <v>1</v>
      </c>
      <c r="X275" s="247">
        <v>1</v>
      </c>
      <c r="Y275" s="247">
        <v>1</v>
      </c>
      <c r="Z275" s="247">
        <v>1</v>
      </c>
      <c r="AA275" s="247">
        <v>1</v>
      </c>
      <c r="AB275" s="247">
        <v>1</v>
      </c>
      <c r="AC275" s="247">
        <v>1</v>
      </c>
      <c r="AD275" s="247">
        <v>1</v>
      </c>
      <c r="AE275" s="247">
        <v>1</v>
      </c>
      <c r="AF275" s="247">
        <v>1</v>
      </c>
      <c r="AG275" s="247">
        <v>1</v>
      </c>
      <c r="AH275" s="247">
        <v>1</v>
      </c>
      <c r="AI275" s="247">
        <v>1</v>
      </c>
      <c r="AJ275" s="247">
        <v>1</v>
      </c>
      <c r="AK275" s="247">
        <v>1</v>
      </c>
      <c r="AL275" s="247">
        <v>1</v>
      </c>
      <c r="AM275" s="247">
        <v>1</v>
      </c>
      <c r="AN275" s="247">
        <v>1</v>
      </c>
      <c r="AO275" s="247">
        <v>1</v>
      </c>
      <c r="AP275" s="247">
        <v>1</v>
      </c>
      <c r="AQ275" s="247">
        <v>1</v>
      </c>
      <c r="AR275" s="247">
        <v>1</v>
      </c>
      <c r="AS275" s="247">
        <v>1</v>
      </c>
      <c r="AT275" s="247">
        <v>1</v>
      </c>
      <c r="AU275" s="247">
        <v>1</v>
      </c>
      <c r="AV275" s="247">
        <v>1</v>
      </c>
      <c r="AW275" s="247">
        <v>1</v>
      </c>
      <c r="AX275" s="247">
        <v>1</v>
      </c>
      <c r="AY275" s="247">
        <v>1</v>
      </c>
      <c r="AZ275" s="247">
        <v>1</v>
      </c>
      <c r="BA275" s="247">
        <v>1</v>
      </c>
      <c r="BB275" s="247">
        <v>1</v>
      </c>
      <c r="BC275" s="247">
        <v>1</v>
      </c>
      <c r="BD275" s="247">
        <v>1</v>
      </c>
      <c r="BE275" s="247">
        <v>1</v>
      </c>
      <c r="BF275" s="247">
        <v>1</v>
      </c>
      <c r="BG275" s="247">
        <v>1</v>
      </c>
      <c r="BH275" s="247">
        <v>1</v>
      </c>
      <c r="BI275" s="247">
        <v>1</v>
      </c>
      <c r="BJ275" s="247">
        <v>1</v>
      </c>
      <c r="BK275" s="247">
        <v>1</v>
      </c>
      <c r="BL275" s="247"/>
      <c r="BM275" s="248"/>
    </row>
    <row r="276" spans="1:65" s="236" customFormat="1" ht="5.25">
      <c r="A276" s="243">
        <v>65</v>
      </c>
      <c r="B276" s="249" t="s">
        <v>578</v>
      </c>
      <c r="C276" s="245" t="s">
        <v>526</v>
      </c>
      <c r="D276" s="246">
        <v>0.072</v>
      </c>
      <c r="E276" s="247">
        <v>1</v>
      </c>
      <c r="F276" s="247">
        <v>1</v>
      </c>
      <c r="G276" s="247">
        <v>1</v>
      </c>
      <c r="H276" s="247">
        <v>1</v>
      </c>
      <c r="I276" s="247">
        <v>1</v>
      </c>
      <c r="J276" s="247">
        <v>1</v>
      </c>
      <c r="K276" s="247">
        <v>1</v>
      </c>
      <c r="L276" s="247">
        <v>1</v>
      </c>
      <c r="M276" s="247">
        <v>1</v>
      </c>
      <c r="N276" s="247">
        <v>1</v>
      </c>
      <c r="O276" s="247">
        <v>1</v>
      </c>
      <c r="P276" s="247">
        <v>1</v>
      </c>
      <c r="Q276" s="247">
        <v>1</v>
      </c>
      <c r="R276" s="247">
        <v>1</v>
      </c>
      <c r="S276" s="247">
        <v>1</v>
      </c>
      <c r="T276" s="247">
        <v>1</v>
      </c>
      <c r="U276" s="247">
        <v>1</v>
      </c>
      <c r="V276" s="247">
        <v>1</v>
      </c>
      <c r="W276" s="247">
        <v>1</v>
      </c>
      <c r="X276" s="247">
        <v>1</v>
      </c>
      <c r="Y276" s="247">
        <v>1</v>
      </c>
      <c r="Z276" s="247">
        <v>1</v>
      </c>
      <c r="AA276" s="247">
        <v>1</v>
      </c>
      <c r="AB276" s="247">
        <v>1</v>
      </c>
      <c r="AC276" s="247">
        <v>1</v>
      </c>
      <c r="AD276" s="247">
        <v>1</v>
      </c>
      <c r="AE276" s="247">
        <v>1</v>
      </c>
      <c r="AF276" s="247">
        <v>1</v>
      </c>
      <c r="AG276" s="247">
        <v>1</v>
      </c>
      <c r="AH276" s="247">
        <v>1</v>
      </c>
      <c r="AI276" s="247">
        <v>1</v>
      </c>
      <c r="AJ276" s="247">
        <v>1</v>
      </c>
      <c r="AK276" s="247">
        <v>1</v>
      </c>
      <c r="AL276" s="247">
        <v>1</v>
      </c>
      <c r="AM276" s="247">
        <v>1</v>
      </c>
      <c r="AN276" s="247">
        <v>1</v>
      </c>
      <c r="AO276" s="247">
        <v>1</v>
      </c>
      <c r="AP276" s="247">
        <v>1</v>
      </c>
      <c r="AQ276" s="247">
        <v>1</v>
      </c>
      <c r="AR276" s="247">
        <v>1</v>
      </c>
      <c r="AS276" s="247">
        <v>1</v>
      </c>
      <c r="AT276" s="247">
        <v>1</v>
      </c>
      <c r="AU276" s="247">
        <v>1</v>
      </c>
      <c r="AV276" s="247">
        <v>1</v>
      </c>
      <c r="AW276" s="247">
        <v>1</v>
      </c>
      <c r="AX276" s="247">
        <v>1</v>
      </c>
      <c r="AY276" s="247">
        <v>1</v>
      </c>
      <c r="AZ276" s="247">
        <v>1</v>
      </c>
      <c r="BA276" s="247">
        <v>1</v>
      </c>
      <c r="BB276" s="247">
        <v>1</v>
      </c>
      <c r="BC276" s="247">
        <v>1</v>
      </c>
      <c r="BD276" s="247">
        <v>1</v>
      </c>
      <c r="BE276" s="247">
        <v>1</v>
      </c>
      <c r="BF276" s="247">
        <v>1</v>
      </c>
      <c r="BG276" s="247">
        <v>1</v>
      </c>
      <c r="BH276" s="247">
        <v>1</v>
      </c>
      <c r="BI276" s="247">
        <v>1</v>
      </c>
      <c r="BJ276" s="247">
        <v>1</v>
      </c>
      <c r="BK276" s="247">
        <v>1</v>
      </c>
      <c r="BL276" s="247"/>
      <c r="BM276" s="248"/>
    </row>
    <row r="277" spans="1:65" s="236" customFormat="1" ht="5.25">
      <c r="A277" s="243">
        <v>66</v>
      </c>
      <c r="B277" s="249" t="s">
        <v>579</v>
      </c>
      <c r="C277" s="245" t="s">
        <v>526</v>
      </c>
      <c r="D277" s="246">
        <v>0.078</v>
      </c>
      <c r="E277" s="247">
        <v>1</v>
      </c>
      <c r="F277" s="247">
        <v>1</v>
      </c>
      <c r="G277" s="247">
        <v>1</v>
      </c>
      <c r="H277" s="247">
        <v>1</v>
      </c>
      <c r="I277" s="247">
        <v>1</v>
      </c>
      <c r="J277" s="247">
        <v>1</v>
      </c>
      <c r="K277" s="247">
        <v>1</v>
      </c>
      <c r="L277" s="247">
        <v>1</v>
      </c>
      <c r="M277" s="247">
        <v>1</v>
      </c>
      <c r="N277" s="247">
        <v>1</v>
      </c>
      <c r="O277" s="247">
        <v>1</v>
      </c>
      <c r="P277" s="247">
        <v>1</v>
      </c>
      <c r="Q277" s="247">
        <v>1</v>
      </c>
      <c r="R277" s="247">
        <v>1</v>
      </c>
      <c r="S277" s="247">
        <v>1</v>
      </c>
      <c r="T277" s="247">
        <v>1</v>
      </c>
      <c r="U277" s="247">
        <v>1</v>
      </c>
      <c r="V277" s="247">
        <v>1</v>
      </c>
      <c r="W277" s="247">
        <v>1</v>
      </c>
      <c r="X277" s="247">
        <v>1</v>
      </c>
      <c r="Y277" s="247">
        <v>1</v>
      </c>
      <c r="Z277" s="247">
        <v>1</v>
      </c>
      <c r="AA277" s="247">
        <v>1</v>
      </c>
      <c r="AB277" s="247">
        <v>1</v>
      </c>
      <c r="AC277" s="247">
        <v>1</v>
      </c>
      <c r="AD277" s="247">
        <v>1</v>
      </c>
      <c r="AE277" s="247">
        <v>1</v>
      </c>
      <c r="AF277" s="247">
        <v>1</v>
      </c>
      <c r="AG277" s="247">
        <v>1</v>
      </c>
      <c r="AH277" s="247">
        <v>1</v>
      </c>
      <c r="AI277" s="247">
        <v>1</v>
      </c>
      <c r="AJ277" s="247">
        <v>1</v>
      </c>
      <c r="AK277" s="247">
        <v>1</v>
      </c>
      <c r="AL277" s="247">
        <v>1</v>
      </c>
      <c r="AM277" s="247">
        <v>1</v>
      </c>
      <c r="AN277" s="247">
        <v>1</v>
      </c>
      <c r="AO277" s="247">
        <v>1</v>
      </c>
      <c r="AP277" s="247">
        <v>1</v>
      </c>
      <c r="AQ277" s="247">
        <v>1</v>
      </c>
      <c r="AR277" s="247">
        <v>1</v>
      </c>
      <c r="AS277" s="247">
        <v>1</v>
      </c>
      <c r="AT277" s="247">
        <v>1</v>
      </c>
      <c r="AU277" s="247">
        <v>1</v>
      </c>
      <c r="AV277" s="247">
        <v>1</v>
      </c>
      <c r="AW277" s="247">
        <v>1</v>
      </c>
      <c r="AX277" s="247">
        <v>1</v>
      </c>
      <c r="AY277" s="247">
        <v>1</v>
      </c>
      <c r="AZ277" s="247">
        <v>1</v>
      </c>
      <c r="BA277" s="247">
        <v>1</v>
      </c>
      <c r="BB277" s="247">
        <v>1</v>
      </c>
      <c r="BC277" s="247">
        <v>1</v>
      </c>
      <c r="BD277" s="247">
        <v>1</v>
      </c>
      <c r="BE277" s="247">
        <v>1</v>
      </c>
      <c r="BF277" s="247">
        <v>1</v>
      </c>
      <c r="BG277" s="247">
        <v>1</v>
      </c>
      <c r="BH277" s="247">
        <v>1</v>
      </c>
      <c r="BI277" s="247">
        <v>1</v>
      </c>
      <c r="BJ277" s="247">
        <v>1</v>
      </c>
      <c r="BK277" s="247">
        <v>1</v>
      </c>
      <c r="BL277" s="247"/>
      <c r="BM277" s="248"/>
    </row>
    <row r="278" spans="1:65" s="236" customFormat="1" ht="5.25">
      <c r="A278" s="243">
        <v>67</v>
      </c>
      <c r="B278" s="249" t="s">
        <v>580</v>
      </c>
      <c r="C278" s="245" t="s">
        <v>526</v>
      </c>
      <c r="D278" s="246">
        <v>0.08</v>
      </c>
      <c r="E278" s="247">
        <v>1</v>
      </c>
      <c r="F278" s="247">
        <v>1</v>
      </c>
      <c r="G278" s="247">
        <v>1</v>
      </c>
      <c r="H278" s="247">
        <v>1</v>
      </c>
      <c r="I278" s="247">
        <v>1</v>
      </c>
      <c r="J278" s="247">
        <v>1</v>
      </c>
      <c r="K278" s="247">
        <v>1</v>
      </c>
      <c r="L278" s="247">
        <v>1</v>
      </c>
      <c r="M278" s="247">
        <v>1</v>
      </c>
      <c r="N278" s="247">
        <v>1</v>
      </c>
      <c r="O278" s="247">
        <v>1</v>
      </c>
      <c r="P278" s="247">
        <v>1</v>
      </c>
      <c r="Q278" s="247">
        <v>1</v>
      </c>
      <c r="R278" s="247">
        <v>1</v>
      </c>
      <c r="S278" s="247">
        <v>1</v>
      </c>
      <c r="T278" s="247">
        <v>1</v>
      </c>
      <c r="U278" s="247">
        <v>1</v>
      </c>
      <c r="V278" s="247">
        <v>1</v>
      </c>
      <c r="W278" s="247">
        <v>1</v>
      </c>
      <c r="X278" s="247">
        <v>1</v>
      </c>
      <c r="Y278" s="247">
        <v>1</v>
      </c>
      <c r="Z278" s="247">
        <v>1</v>
      </c>
      <c r="AA278" s="247">
        <v>1</v>
      </c>
      <c r="AB278" s="247">
        <v>1</v>
      </c>
      <c r="AC278" s="247">
        <v>1</v>
      </c>
      <c r="AD278" s="247">
        <v>1</v>
      </c>
      <c r="AE278" s="247">
        <v>1</v>
      </c>
      <c r="AF278" s="247">
        <v>1</v>
      </c>
      <c r="AG278" s="247">
        <v>1</v>
      </c>
      <c r="AH278" s="247">
        <v>1</v>
      </c>
      <c r="AI278" s="247">
        <v>1</v>
      </c>
      <c r="AJ278" s="247">
        <v>1</v>
      </c>
      <c r="AK278" s="247">
        <v>1</v>
      </c>
      <c r="AL278" s="247">
        <v>1</v>
      </c>
      <c r="AM278" s="247">
        <v>1</v>
      </c>
      <c r="AN278" s="247">
        <v>1</v>
      </c>
      <c r="AO278" s="247">
        <v>1</v>
      </c>
      <c r="AP278" s="247">
        <v>1</v>
      </c>
      <c r="AQ278" s="247">
        <v>1</v>
      </c>
      <c r="AR278" s="247">
        <v>1</v>
      </c>
      <c r="AS278" s="247">
        <v>1</v>
      </c>
      <c r="AT278" s="247">
        <v>1</v>
      </c>
      <c r="AU278" s="247">
        <v>1</v>
      </c>
      <c r="AV278" s="247">
        <v>1</v>
      </c>
      <c r="AW278" s="247">
        <v>1</v>
      </c>
      <c r="AX278" s="247">
        <v>1</v>
      </c>
      <c r="AY278" s="247">
        <v>1</v>
      </c>
      <c r="AZ278" s="247">
        <v>1</v>
      </c>
      <c r="BA278" s="247">
        <v>1</v>
      </c>
      <c r="BB278" s="247">
        <v>1</v>
      </c>
      <c r="BC278" s="247">
        <v>1</v>
      </c>
      <c r="BD278" s="247">
        <v>1</v>
      </c>
      <c r="BE278" s="247">
        <v>1</v>
      </c>
      <c r="BF278" s="247">
        <v>1</v>
      </c>
      <c r="BG278" s="247">
        <v>1</v>
      </c>
      <c r="BH278" s="247">
        <v>1</v>
      </c>
      <c r="BI278" s="247">
        <v>1</v>
      </c>
      <c r="BJ278" s="247">
        <v>1</v>
      </c>
      <c r="BK278" s="247">
        <v>1</v>
      </c>
      <c r="BL278" s="247"/>
      <c r="BM278" s="248"/>
    </row>
    <row r="279" spans="1:65" s="236" customFormat="1" ht="5.25">
      <c r="A279" s="243">
        <v>68</v>
      </c>
      <c r="B279" s="249" t="s">
        <v>581</v>
      </c>
      <c r="C279" s="245" t="s">
        <v>526</v>
      </c>
      <c r="D279" s="246">
        <v>0.075</v>
      </c>
      <c r="E279" s="247">
        <v>1</v>
      </c>
      <c r="F279" s="247">
        <v>1</v>
      </c>
      <c r="G279" s="247">
        <v>1</v>
      </c>
      <c r="H279" s="247">
        <v>1</v>
      </c>
      <c r="I279" s="247">
        <v>1</v>
      </c>
      <c r="J279" s="247">
        <v>1</v>
      </c>
      <c r="K279" s="247">
        <v>1</v>
      </c>
      <c r="L279" s="247">
        <v>1</v>
      </c>
      <c r="M279" s="247">
        <v>1</v>
      </c>
      <c r="N279" s="247">
        <v>1</v>
      </c>
      <c r="O279" s="247">
        <v>1</v>
      </c>
      <c r="P279" s="247">
        <v>1</v>
      </c>
      <c r="Q279" s="247">
        <v>1</v>
      </c>
      <c r="R279" s="247">
        <v>1</v>
      </c>
      <c r="S279" s="247">
        <v>1</v>
      </c>
      <c r="T279" s="247">
        <v>1</v>
      </c>
      <c r="U279" s="247">
        <v>1</v>
      </c>
      <c r="V279" s="247">
        <v>1</v>
      </c>
      <c r="W279" s="247">
        <v>1</v>
      </c>
      <c r="X279" s="247">
        <v>1</v>
      </c>
      <c r="Y279" s="247">
        <v>1</v>
      </c>
      <c r="Z279" s="247">
        <v>1</v>
      </c>
      <c r="AA279" s="247">
        <v>1</v>
      </c>
      <c r="AB279" s="247">
        <v>1</v>
      </c>
      <c r="AC279" s="247">
        <v>1</v>
      </c>
      <c r="AD279" s="247">
        <v>1</v>
      </c>
      <c r="AE279" s="247">
        <v>1</v>
      </c>
      <c r="AF279" s="247">
        <v>1</v>
      </c>
      <c r="AG279" s="247">
        <v>1</v>
      </c>
      <c r="AH279" s="247">
        <v>1</v>
      </c>
      <c r="AI279" s="247">
        <v>1</v>
      </c>
      <c r="AJ279" s="247">
        <v>1</v>
      </c>
      <c r="AK279" s="247">
        <v>1</v>
      </c>
      <c r="AL279" s="247">
        <v>1</v>
      </c>
      <c r="AM279" s="247">
        <v>1</v>
      </c>
      <c r="AN279" s="247">
        <v>1</v>
      </c>
      <c r="AO279" s="247">
        <v>1</v>
      </c>
      <c r="AP279" s="247">
        <v>1</v>
      </c>
      <c r="AQ279" s="247">
        <v>1</v>
      </c>
      <c r="AR279" s="247">
        <v>1</v>
      </c>
      <c r="AS279" s="247">
        <v>1</v>
      </c>
      <c r="AT279" s="247">
        <v>1</v>
      </c>
      <c r="AU279" s="247">
        <v>1</v>
      </c>
      <c r="AV279" s="247">
        <v>1</v>
      </c>
      <c r="AW279" s="247">
        <v>1</v>
      </c>
      <c r="AX279" s="247">
        <v>1</v>
      </c>
      <c r="AY279" s="247">
        <v>1</v>
      </c>
      <c r="AZ279" s="247">
        <v>1</v>
      </c>
      <c r="BA279" s="247">
        <v>1</v>
      </c>
      <c r="BB279" s="247">
        <v>1</v>
      </c>
      <c r="BC279" s="247">
        <v>1</v>
      </c>
      <c r="BD279" s="247">
        <v>1</v>
      </c>
      <c r="BE279" s="247">
        <v>1</v>
      </c>
      <c r="BF279" s="247">
        <v>1</v>
      </c>
      <c r="BG279" s="247">
        <v>1</v>
      </c>
      <c r="BH279" s="247">
        <v>1</v>
      </c>
      <c r="BI279" s="247">
        <v>1</v>
      </c>
      <c r="BJ279" s="247">
        <v>1</v>
      </c>
      <c r="BK279" s="247">
        <v>1</v>
      </c>
      <c r="BL279" s="247"/>
      <c r="BM279" s="248"/>
    </row>
    <row r="280" spans="1:65" s="236" customFormat="1" ht="5.25">
      <c r="A280" s="243">
        <v>69</v>
      </c>
      <c r="B280" s="249" t="s">
        <v>582</v>
      </c>
      <c r="C280" s="245" t="s">
        <v>526</v>
      </c>
      <c r="D280" s="246">
        <v>0.07</v>
      </c>
      <c r="E280" s="247">
        <v>1</v>
      </c>
      <c r="F280" s="247">
        <v>1</v>
      </c>
      <c r="G280" s="247">
        <v>1</v>
      </c>
      <c r="H280" s="247">
        <v>1</v>
      </c>
      <c r="I280" s="247">
        <v>1</v>
      </c>
      <c r="J280" s="247">
        <v>1</v>
      </c>
      <c r="K280" s="247">
        <v>1</v>
      </c>
      <c r="L280" s="247">
        <v>1</v>
      </c>
      <c r="M280" s="247">
        <v>1</v>
      </c>
      <c r="N280" s="247">
        <v>1</v>
      </c>
      <c r="O280" s="247">
        <v>1</v>
      </c>
      <c r="P280" s="247">
        <v>1</v>
      </c>
      <c r="Q280" s="247">
        <v>1</v>
      </c>
      <c r="R280" s="247">
        <v>1</v>
      </c>
      <c r="S280" s="247">
        <v>1</v>
      </c>
      <c r="T280" s="247">
        <v>1</v>
      </c>
      <c r="U280" s="247">
        <v>1</v>
      </c>
      <c r="V280" s="247">
        <v>1</v>
      </c>
      <c r="W280" s="247">
        <v>1</v>
      </c>
      <c r="X280" s="247">
        <v>1</v>
      </c>
      <c r="Y280" s="247">
        <v>1</v>
      </c>
      <c r="Z280" s="247">
        <v>1</v>
      </c>
      <c r="AA280" s="247">
        <v>1</v>
      </c>
      <c r="AB280" s="247">
        <v>1</v>
      </c>
      <c r="AC280" s="247">
        <v>1</v>
      </c>
      <c r="AD280" s="247">
        <v>1</v>
      </c>
      <c r="AE280" s="247">
        <v>1</v>
      </c>
      <c r="AF280" s="247">
        <v>1</v>
      </c>
      <c r="AG280" s="247">
        <v>1</v>
      </c>
      <c r="AH280" s="247">
        <v>1</v>
      </c>
      <c r="AI280" s="247">
        <v>1</v>
      </c>
      <c r="AJ280" s="247">
        <v>1</v>
      </c>
      <c r="AK280" s="247">
        <v>1</v>
      </c>
      <c r="AL280" s="247">
        <v>1</v>
      </c>
      <c r="AM280" s="247">
        <v>1</v>
      </c>
      <c r="AN280" s="247">
        <v>1</v>
      </c>
      <c r="AO280" s="247">
        <v>1</v>
      </c>
      <c r="AP280" s="247">
        <v>1</v>
      </c>
      <c r="AQ280" s="247">
        <v>1</v>
      </c>
      <c r="AR280" s="247">
        <v>1</v>
      </c>
      <c r="AS280" s="247">
        <v>1</v>
      </c>
      <c r="AT280" s="247">
        <v>1</v>
      </c>
      <c r="AU280" s="247">
        <v>1</v>
      </c>
      <c r="AV280" s="247">
        <v>1</v>
      </c>
      <c r="AW280" s="247">
        <v>1</v>
      </c>
      <c r="AX280" s="247">
        <v>1</v>
      </c>
      <c r="AY280" s="247">
        <v>1</v>
      </c>
      <c r="AZ280" s="247">
        <v>1</v>
      </c>
      <c r="BA280" s="247">
        <v>1</v>
      </c>
      <c r="BB280" s="247">
        <v>1</v>
      </c>
      <c r="BC280" s="247">
        <v>1</v>
      </c>
      <c r="BD280" s="247">
        <v>1</v>
      </c>
      <c r="BE280" s="247">
        <v>1</v>
      </c>
      <c r="BF280" s="247">
        <v>1</v>
      </c>
      <c r="BG280" s="247">
        <v>1</v>
      </c>
      <c r="BH280" s="247">
        <v>1</v>
      </c>
      <c r="BI280" s="247">
        <v>1</v>
      </c>
      <c r="BJ280" s="247">
        <v>1</v>
      </c>
      <c r="BK280" s="247">
        <v>1</v>
      </c>
      <c r="BL280" s="247"/>
      <c r="BM280" s="248"/>
    </row>
    <row r="281" spans="1:65" s="236" customFormat="1" ht="5.25">
      <c r="A281" s="243">
        <v>70</v>
      </c>
      <c r="B281" s="249" t="s">
        <v>583</v>
      </c>
      <c r="C281" s="245" t="s">
        <v>526</v>
      </c>
      <c r="D281" s="246">
        <v>0.075</v>
      </c>
      <c r="E281" s="247">
        <v>1</v>
      </c>
      <c r="F281" s="247">
        <v>1</v>
      </c>
      <c r="G281" s="247">
        <v>1</v>
      </c>
      <c r="H281" s="247">
        <v>1</v>
      </c>
      <c r="I281" s="247">
        <v>1</v>
      </c>
      <c r="J281" s="247">
        <v>1</v>
      </c>
      <c r="K281" s="247">
        <v>1</v>
      </c>
      <c r="L281" s="247">
        <v>1</v>
      </c>
      <c r="M281" s="247">
        <v>1</v>
      </c>
      <c r="N281" s="247">
        <v>1</v>
      </c>
      <c r="O281" s="247">
        <v>1</v>
      </c>
      <c r="P281" s="247">
        <v>1</v>
      </c>
      <c r="Q281" s="247">
        <v>1</v>
      </c>
      <c r="R281" s="247">
        <v>1</v>
      </c>
      <c r="S281" s="247">
        <v>1</v>
      </c>
      <c r="T281" s="247">
        <v>1</v>
      </c>
      <c r="U281" s="247">
        <v>1</v>
      </c>
      <c r="V281" s="247">
        <v>1</v>
      </c>
      <c r="W281" s="247">
        <v>1</v>
      </c>
      <c r="X281" s="247">
        <v>1</v>
      </c>
      <c r="Y281" s="247">
        <v>1</v>
      </c>
      <c r="Z281" s="247">
        <v>1</v>
      </c>
      <c r="AA281" s="247">
        <v>1</v>
      </c>
      <c r="AB281" s="247">
        <v>1</v>
      </c>
      <c r="AC281" s="247">
        <v>1</v>
      </c>
      <c r="AD281" s="247">
        <v>1</v>
      </c>
      <c r="AE281" s="247">
        <v>1</v>
      </c>
      <c r="AF281" s="247">
        <v>1</v>
      </c>
      <c r="AG281" s="247">
        <v>1</v>
      </c>
      <c r="AH281" s="247">
        <v>1</v>
      </c>
      <c r="AI281" s="247">
        <v>1</v>
      </c>
      <c r="AJ281" s="247">
        <v>1</v>
      </c>
      <c r="AK281" s="247">
        <v>1</v>
      </c>
      <c r="AL281" s="247">
        <v>1</v>
      </c>
      <c r="AM281" s="247">
        <v>1</v>
      </c>
      <c r="AN281" s="247">
        <v>1</v>
      </c>
      <c r="AO281" s="247">
        <v>1</v>
      </c>
      <c r="AP281" s="247">
        <v>1</v>
      </c>
      <c r="AQ281" s="247">
        <v>1</v>
      </c>
      <c r="AR281" s="247">
        <v>1</v>
      </c>
      <c r="AS281" s="247">
        <v>1</v>
      </c>
      <c r="AT281" s="247">
        <v>1</v>
      </c>
      <c r="AU281" s="247">
        <v>1</v>
      </c>
      <c r="AV281" s="247">
        <v>1</v>
      </c>
      <c r="AW281" s="247">
        <v>1</v>
      </c>
      <c r="AX281" s="247">
        <v>1</v>
      </c>
      <c r="AY281" s="247">
        <v>1</v>
      </c>
      <c r="AZ281" s="247">
        <v>1</v>
      </c>
      <c r="BA281" s="247">
        <v>1</v>
      </c>
      <c r="BB281" s="247">
        <v>1</v>
      </c>
      <c r="BC281" s="247">
        <v>1</v>
      </c>
      <c r="BD281" s="247">
        <v>1</v>
      </c>
      <c r="BE281" s="247">
        <v>1</v>
      </c>
      <c r="BF281" s="247">
        <v>1</v>
      </c>
      <c r="BG281" s="247">
        <v>1</v>
      </c>
      <c r="BH281" s="247">
        <v>1</v>
      </c>
      <c r="BI281" s="247">
        <v>1</v>
      </c>
      <c r="BJ281" s="247">
        <v>1</v>
      </c>
      <c r="BK281" s="247">
        <v>1</v>
      </c>
      <c r="BL281" s="247"/>
      <c r="BM281" s="248"/>
    </row>
    <row r="282" spans="1:65" s="236" customFormat="1" ht="5.25">
      <c r="A282" s="243">
        <v>71</v>
      </c>
      <c r="B282" s="249" t="s">
        <v>584</v>
      </c>
      <c r="C282" s="245" t="s">
        <v>526</v>
      </c>
      <c r="D282" s="246">
        <v>0.072</v>
      </c>
      <c r="E282" s="247">
        <v>1</v>
      </c>
      <c r="F282" s="247">
        <v>1</v>
      </c>
      <c r="G282" s="247">
        <v>1</v>
      </c>
      <c r="H282" s="247">
        <v>1</v>
      </c>
      <c r="I282" s="247">
        <v>1</v>
      </c>
      <c r="J282" s="247">
        <v>1</v>
      </c>
      <c r="K282" s="247">
        <v>1</v>
      </c>
      <c r="L282" s="247">
        <v>1</v>
      </c>
      <c r="M282" s="247">
        <v>1</v>
      </c>
      <c r="N282" s="247">
        <v>1</v>
      </c>
      <c r="O282" s="247">
        <v>1</v>
      </c>
      <c r="P282" s="247">
        <v>1</v>
      </c>
      <c r="Q282" s="247">
        <v>1</v>
      </c>
      <c r="R282" s="247">
        <v>1</v>
      </c>
      <c r="S282" s="247">
        <v>1</v>
      </c>
      <c r="T282" s="247">
        <v>1</v>
      </c>
      <c r="U282" s="247">
        <v>1</v>
      </c>
      <c r="V282" s="247">
        <v>1</v>
      </c>
      <c r="W282" s="247">
        <v>1</v>
      </c>
      <c r="X282" s="247">
        <v>1</v>
      </c>
      <c r="Y282" s="247">
        <v>1</v>
      </c>
      <c r="Z282" s="247">
        <v>1</v>
      </c>
      <c r="AA282" s="247">
        <v>1</v>
      </c>
      <c r="AB282" s="247">
        <v>1</v>
      </c>
      <c r="AC282" s="247">
        <v>1</v>
      </c>
      <c r="AD282" s="247">
        <v>1</v>
      </c>
      <c r="AE282" s="247">
        <v>1</v>
      </c>
      <c r="AF282" s="247">
        <v>1</v>
      </c>
      <c r="AG282" s="247">
        <v>1</v>
      </c>
      <c r="AH282" s="247">
        <v>1</v>
      </c>
      <c r="AI282" s="247">
        <v>1</v>
      </c>
      <c r="AJ282" s="247">
        <v>1</v>
      </c>
      <c r="AK282" s="247">
        <v>1</v>
      </c>
      <c r="AL282" s="247">
        <v>1</v>
      </c>
      <c r="AM282" s="247">
        <v>1</v>
      </c>
      <c r="AN282" s="247">
        <v>1</v>
      </c>
      <c r="AO282" s="247">
        <v>1</v>
      </c>
      <c r="AP282" s="247">
        <v>1</v>
      </c>
      <c r="AQ282" s="247">
        <v>1</v>
      </c>
      <c r="AR282" s="247">
        <v>1</v>
      </c>
      <c r="AS282" s="247">
        <v>1</v>
      </c>
      <c r="AT282" s="247">
        <v>1</v>
      </c>
      <c r="AU282" s="247">
        <v>1</v>
      </c>
      <c r="AV282" s="247">
        <v>1</v>
      </c>
      <c r="AW282" s="247">
        <v>1</v>
      </c>
      <c r="AX282" s="247">
        <v>1</v>
      </c>
      <c r="AY282" s="247">
        <v>1</v>
      </c>
      <c r="AZ282" s="247">
        <v>1</v>
      </c>
      <c r="BA282" s="247">
        <v>1</v>
      </c>
      <c r="BB282" s="247">
        <v>1</v>
      </c>
      <c r="BC282" s="247">
        <v>1</v>
      </c>
      <c r="BD282" s="247">
        <v>1</v>
      </c>
      <c r="BE282" s="247">
        <v>1</v>
      </c>
      <c r="BF282" s="247">
        <v>1</v>
      </c>
      <c r="BG282" s="247">
        <v>1</v>
      </c>
      <c r="BH282" s="247">
        <v>1</v>
      </c>
      <c r="BI282" s="247">
        <v>1</v>
      </c>
      <c r="BJ282" s="247">
        <v>1</v>
      </c>
      <c r="BK282" s="247">
        <v>1</v>
      </c>
      <c r="BL282" s="247"/>
      <c r="BM282" s="248"/>
    </row>
    <row r="283" spans="1:65" s="236" customFormat="1" ht="5.25">
      <c r="A283" s="243">
        <v>72</v>
      </c>
      <c r="B283" s="249" t="s">
        <v>585</v>
      </c>
      <c r="C283" s="245" t="s">
        <v>526</v>
      </c>
      <c r="D283" s="246">
        <v>0.075</v>
      </c>
      <c r="E283" s="247">
        <v>1</v>
      </c>
      <c r="F283" s="247">
        <v>1</v>
      </c>
      <c r="G283" s="247">
        <v>1</v>
      </c>
      <c r="H283" s="247">
        <v>1</v>
      </c>
      <c r="I283" s="247">
        <v>1</v>
      </c>
      <c r="J283" s="247">
        <v>1</v>
      </c>
      <c r="K283" s="247">
        <v>1</v>
      </c>
      <c r="L283" s="247">
        <v>1</v>
      </c>
      <c r="M283" s="247">
        <v>1</v>
      </c>
      <c r="N283" s="247">
        <v>1</v>
      </c>
      <c r="O283" s="247">
        <v>1</v>
      </c>
      <c r="P283" s="247">
        <v>1</v>
      </c>
      <c r="Q283" s="247">
        <v>1</v>
      </c>
      <c r="R283" s="247">
        <v>1</v>
      </c>
      <c r="S283" s="247">
        <v>1</v>
      </c>
      <c r="T283" s="247">
        <v>1</v>
      </c>
      <c r="U283" s="247">
        <v>1</v>
      </c>
      <c r="V283" s="247">
        <v>1</v>
      </c>
      <c r="W283" s="247">
        <v>1</v>
      </c>
      <c r="X283" s="247">
        <v>1</v>
      </c>
      <c r="Y283" s="247">
        <v>1</v>
      </c>
      <c r="Z283" s="247">
        <v>1</v>
      </c>
      <c r="AA283" s="247">
        <v>1</v>
      </c>
      <c r="AB283" s="247">
        <v>1</v>
      </c>
      <c r="AC283" s="247">
        <v>1</v>
      </c>
      <c r="AD283" s="247">
        <v>1</v>
      </c>
      <c r="AE283" s="247">
        <v>1</v>
      </c>
      <c r="AF283" s="247">
        <v>1</v>
      </c>
      <c r="AG283" s="247">
        <v>1</v>
      </c>
      <c r="AH283" s="247">
        <v>1</v>
      </c>
      <c r="AI283" s="247">
        <v>1</v>
      </c>
      <c r="AJ283" s="247">
        <v>1</v>
      </c>
      <c r="AK283" s="247">
        <v>1</v>
      </c>
      <c r="AL283" s="247">
        <v>1</v>
      </c>
      <c r="AM283" s="247">
        <v>1</v>
      </c>
      <c r="AN283" s="247">
        <v>1</v>
      </c>
      <c r="AO283" s="247">
        <v>1</v>
      </c>
      <c r="AP283" s="247">
        <v>1</v>
      </c>
      <c r="AQ283" s="247">
        <v>1</v>
      </c>
      <c r="AR283" s="247">
        <v>1</v>
      </c>
      <c r="AS283" s="247">
        <v>1</v>
      </c>
      <c r="AT283" s="247">
        <v>1</v>
      </c>
      <c r="AU283" s="247">
        <v>1</v>
      </c>
      <c r="AV283" s="247">
        <v>1</v>
      </c>
      <c r="AW283" s="247">
        <v>1</v>
      </c>
      <c r="AX283" s="247">
        <v>1</v>
      </c>
      <c r="AY283" s="247">
        <v>1</v>
      </c>
      <c r="AZ283" s="247">
        <v>1</v>
      </c>
      <c r="BA283" s="247">
        <v>1</v>
      </c>
      <c r="BB283" s="247">
        <v>1</v>
      </c>
      <c r="BC283" s="247">
        <v>1</v>
      </c>
      <c r="BD283" s="247">
        <v>1</v>
      </c>
      <c r="BE283" s="247">
        <v>1</v>
      </c>
      <c r="BF283" s="247">
        <v>1</v>
      </c>
      <c r="BG283" s="247">
        <v>1</v>
      </c>
      <c r="BH283" s="247">
        <v>1</v>
      </c>
      <c r="BI283" s="247">
        <v>1</v>
      </c>
      <c r="BJ283" s="247">
        <v>1</v>
      </c>
      <c r="BK283" s="247">
        <v>1</v>
      </c>
      <c r="BL283" s="247"/>
      <c r="BM283" s="248"/>
    </row>
    <row r="284" spans="1:65" s="236" customFormat="1" ht="5.25">
      <c r="A284" s="243">
        <v>73</v>
      </c>
      <c r="B284" s="249" t="s">
        <v>586</v>
      </c>
      <c r="C284" s="245" t="s">
        <v>526</v>
      </c>
      <c r="D284" s="246">
        <v>0.075</v>
      </c>
      <c r="E284" s="247">
        <v>1</v>
      </c>
      <c r="F284" s="247">
        <v>1</v>
      </c>
      <c r="G284" s="247">
        <v>1</v>
      </c>
      <c r="H284" s="247">
        <v>1</v>
      </c>
      <c r="I284" s="247">
        <v>1</v>
      </c>
      <c r="J284" s="247">
        <v>1</v>
      </c>
      <c r="K284" s="247">
        <v>1</v>
      </c>
      <c r="L284" s="247">
        <v>1</v>
      </c>
      <c r="M284" s="247">
        <v>1</v>
      </c>
      <c r="N284" s="247">
        <v>1</v>
      </c>
      <c r="O284" s="247">
        <v>1</v>
      </c>
      <c r="P284" s="247">
        <v>1</v>
      </c>
      <c r="Q284" s="247">
        <v>1</v>
      </c>
      <c r="R284" s="247">
        <v>1</v>
      </c>
      <c r="S284" s="247">
        <v>1</v>
      </c>
      <c r="T284" s="247">
        <v>1</v>
      </c>
      <c r="U284" s="247">
        <v>1</v>
      </c>
      <c r="V284" s="247">
        <v>1</v>
      </c>
      <c r="W284" s="247">
        <v>1</v>
      </c>
      <c r="X284" s="247">
        <v>1</v>
      </c>
      <c r="Y284" s="247">
        <v>1</v>
      </c>
      <c r="Z284" s="247">
        <v>1</v>
      </c>
      <c r="AA284" s="247">
        <v>1</v>
      </c>
      <c r="AB284" s="247">
        <v>1</v>
      </c>
      <c r="AC284" s="247">
        <v>1</v>
      </c>
      <c r="AD284" s="247">
        <v>1</v>
      </c>
      <c r="AE284" s="247">
        <v>1</v>
      </c>
      <c r="AF284" s="247">
        <v>1</v>
      </c>
      <c r="AG284" s="247">
        <v>1</v>
      </c>
      <c r="AH284" s="247">
        <v>1</v>
      </c>
      <c r="AI284" s="247">
        <v>1</v>
      </c>
      <c r="AJ284" s="247">
        <v>1</v>
      </c>
      <c r="AK284" s="247">
        <v>1</v>
      </c>
      <c r="AL284" s="247">
        <v>1</v>
      </c>
      <c r="AM284" s="247">
        <v>1</v>
      </c>
      <c r="AN284" s="247">
        <v>1</v>
      </c>
      <c r="AO284" s="247">
        <v>1</v>
      </c>
      <c r="AP284" s="247">
        <v>1</v>
      </c>
      <c r="AQ284" s="247">
        <v>1</v>
      </c>
      <c r="AR284" s="247">
        <v>1</v>
      </c>
      <c r="AS284" s="247">
        <v>1</v>
      </c>
      <c r="AT284" s="247">
        <v>1</v>
      </c>
      <c r="AU284" s="247">
        <v>1</v>
      </c>
      <c r="AV284" s="247">
        <v>1</v>
      </c>
      <c r="AW284" s="247">
        <v>1</v>
      </c>
      <c r="AX284" s="247">
        <v>1</v>
      </c>
      <c r="AY284" s="247">
        <v>1</v>
      </c>
      <c r="AZ284" s="247">
        <v>1</v>
      </c>
      <c r="BA284" s="247">
        <v>1</v>
      </c>
      <c r="BB284" s="247">
        <v>1</v>
      </c>
      <c r="BC284" s="247">
        <v>1</v>
      </c>
      <c r="BD284" s="247">
        <v>1</v>
      </c>
      <c r="BE284" s="247">
        <v>1</v>
      </c>
      <c r="BF284" s="247">
        <v>1</v>
      </c>
      <c r="BG284" s="247">
        <v>1</v>
      </c>
      <c r="BH284" s="247">
        <v>1</v>
      </c>
      <c r="BI284" s="247">
        <v>1</v>
      </c>
      <c r="BJ284" s="247">
        <v>1</v>
      </c>
      <c r="BK284" s="247">
        <v>1</v>
      </c>
      <c r="BL284" s="247"/>
      <c r="BM284" s="248"/>
    </row>
    <row r="285" spans="1:65" s="236" customFormat="1" ht="5.25">
      <c r="A285" s="243">
        <v>74</v>
      </c>
      <c r="B285" s="249" t="s">
        <v>587</v>
      </c>
      <c r="C285" s="245" t="s">
        <v>526</v>
      </c>
      <c r="D285" s="246">
        <v>0.085</v>
      </c>
      <c r="E285" s="247">
        <v>1</v>
      </c>
      <c r="F285" s="247">
        <v>1</v>
      </c>
      <c r="G285" s="247">
        <v>1</v>
      </c>
      <c r="H285" s="247">
        <v>1</v>
      </c>
      <c r="I285" s="247">
        <v>1</v>
      </c>
      <c r="J285" s="247">
        <v>1</v>
      </c>
      <c r="K285" s="247">
        <v>1</v>
      </c>
      <c r="L285" s="247">
        <v>1</v>
      </c>
      <c r="M285" s="247">
        <v>1</v>
      </c>
      <c r="N285" s="247">
        <v>1</v>
      </c>
      <c r="O285" s="247">
        <v>1</v>
      </c>
      <c r="P285" s="247">
        <v>1</v>
      </c>
      <c r="Q285" s="247">
        <v>1</v>
      </c>
      <c r="R285" s="247">
        <v>1</v>
      </c>
      <c r="S285" s="247">
        <v>1</v>
      </c>
      <c r="T285" s="247">
        <v>1</v>
      </c>
      <c r="U285" s="247">
        <v>1</v>
      </c>
      <c r="V285" s="247">
        <v>1</v>
      </c>
      <c r="W285" s="247">
        <v>1</v>
      </c>
      <c r="X285" s="247">
        <v>1</v>
      </c>
      <c r="Y285" s="247">
        <v>1</v>
      </c>
      <c r="Z285" s="247">
        <v>1</v>
      </c>
      <c r="AA285" s="247">
        <v>1</v>
      </c>
      <c r="AB285" s="247">
        <v>1</v>
      </c>
      <c r="AC285" s="247">
        <v>1</v>
      </c>
      <c r="AD285" s="247">
        <v>1</v>
      </c>
      <c r="AE285" s="247">
        <v>1</v>
      </c>
      <c r="AF285" s="247">
        <v>1</v>
      </c>
      <c r="AG285" s="247">
        <v>1</v>
      </c>
      <c r="AH285" s="247">
        <v>1</v>
      </c>
      <c r="AI285" s="247">
        <v>1</v>
      </c>
      <c r="AJ285" s="247">
        <v>1</v>
      </c>
      <c r="AK285" s="247">
        <v>1</v>
      </c>
      <c r="AL285" s="247">
        <v>1</v>
      </c>
      <c r="AM285" s="247">
        <v>1</v>
      </c>
      <c r="AN285" s="247">
        <v>1</v>
      </c>
      <c r="AO285" s="247">
        <v>1</v>
      </c>
      <c r="AP285" s="247">
        <v>1</v>
      </c>
      <c r="AQ285" s="247">
        <v>1</v>
      </c>
      <c r="AR285" s="247">
        <v>1</v>
      </c>
      <c r="AS285" s="247">
        <v>1</v>
      </c>
      <c r="AT285" s="247">
        <v>1</v>
      </c>
      <c r="AU285" s="247">
        <v>1</v>
      </c>
      <c r="AV285" s="247">
        <v>1</v>
      </c>
      <c r="AW285" s="247">
        <v>1</v>
      </c>
      <c r="AX285" s="247">
        <v>1</v>
      </c>
      <c r="AY285" s="247">
        <v>1</v>
      </c>
      <c r="AZ285" s="247">
        <v>1</v>
      </c>
      <c r="BA285" s="247">
        <v>1</v>
      </c>
      <c r="BB285" s="247">
        <v>1</v>
      </c>
      <c r="BC285" s="247">
        <v>1</v>
      </c>
      <c r="BD285" s="247">
        <v>1</v>
      </c>
      <c r="BE285" s="247">
        <v>1</v>
      </c>
      <c r="BF285" s="247">
        <v>1</v>
      </c>
      <c r="BG285" s="247">
        <v>1</v>
      </c>
      <c r="BH285" s="247">
        <v>1</v>
      </c>
      <c r="BI285" s="247">
        <v>1</v>
      </c>
      <c r="BJ285" s="247">
        <v>1</v>
      </c>
      <c r="BK285" s="247">
        <v>1</v>
      </c>
      <c r="BL285" s="247"/>
      <c r="BM285" s="248"/>
    </row>
    <row r="286" spans="1:65" s="236" customFormat="1" ht="5.25">
      <c r="A286" s="243">
        <v>75</v>
      </c>
      <c r="B286" s="249" t="s">
        <v>588</v>
      </c>
      <c r="C286" s="245" t="s">
        <v>526</v>
      </c>
      <c r="D286" s="246">
        <v>0.09</v>
      </c>
      <c r="E286" s="247">
        <v>1</v>
      </c>
      <c r="F286" s="247">
        <v>1</v>
      </c>
      <c r="G286" s="247">
        <v>1</v>
      </c>
      <c r="H286" s="247">
        <v>1</v>
      </c>
      <c r="I286" s="247">
        <v>1</v>
      </c>
      <c r="J286" s="247">
        <v>1</v>
      </c>
      <c r="K286" s="247">
        <v>1</v>
      </c>
      <c r="L286" s="247">
        <v>1</v>
      </c>
      <c r="M286" s="247">
        <v>1</v>
      </c>
      <c r="N286" s="247">
        <v>1</v>
      </c>
      <c r="O286" s="247">
        <v>1</v>
      </c>
      <c r="P286" s="247">
        <v>1</v>
      </c>
      <c r="Q286" s="247">
        <v>1</v>
      </c>
      <c r="R286" s="247">
        <v>1</v>
      </c>
      <c r="S286" s="247">
        <v>1</v>
      </c>
      <c r="T286" s="247">
        <v>1</v>
      </c>
      <c r="U286" s="247">
        <v>1</v>
      </c>
      <c r="V286" s="247">
        <v>1</v>
      </c>
      <c r="W286" s="247">
        <v>1</v>
      </c>
      <c r="X286" s="247">
        <v>1</v>
      </c>
      <c r="Y286" s="247">
        <v>1</v>
      </c>
      <c r="Z286" s="247">
        <v>1</v>
      </c>
      <c r="AA286" s="247">
        <v>1</v>
      </c>
      <c r="AB286" s="247">
        <v>1</v>
      </c>
      <c r="AC286" s="247">
        <v>1</v>
      </c>
      <c r="AD286" s="247">
        <v>1</v>
      </c>
      <c r="AE286" s="247">
        <v>1</v>
      </c>
      <c r="AF286" s="247">
        <v>1</v>
      </c>
      <c r="AG286" s="247">
        <v>1</v>
      </c>
      <c r="AH286" s="247">
        <v>1</v>
      </c>
      <c r="AI286" s="247">
        <v>1</v>
      </c>
      <c r="AJ286" s="247">
        <v>1</v>
      </c>
      <c r="AK286" s="247">
        <v>1</v>
      </c>
      <c r="AL286" s="247">
        <v>1</v>
      </c>
      <c r="AM286" s="247">
        <v>1</v>
      </c>
      <c r="AN286" s="247">
        <v>1</v>
      </c>
      <c r="AO286" s="247">
        <v>1</v>
      </c>
      <c r="AP286" s="247">
        <v>1</v>
      </c>
      <c r="AQ286" s="247">
        <v>1</v>
      </c>
      <c r="AR286" s="247">
        <v>1</v>
      </c>
      <c r="AS286" s="247">
        <v>1</v>
      </c>
      <c r="AT286" s="247">
        <v>1</v>
      </c>
      <c r="AU286" s="247">
        <v>1</v>
      </c>
      <c r="AV286" s="247">
        <v>1</v>
      </c>
      <c r="AW286" s="247">
        <v>1</v>
      </c>
      <c r="AX286" s="247">
        <v>1</v>
      </c>
      <c r="AY286" s="247">
        <v>1</v>
      </c>
      <c r="AZ286" s="247">
        <v>1</v>
      </c>
      <c r="BA286" s="247">
        <v>1</v>
      </c>
      <c r="BB286" s="247">
        <v>1</v>
      </c>
      <c r="BC286" s="247">
        <v>1</v>
      </c>
      <c r="BD286" s="247">
        <v>1</v>
      </c>
      <c r="BE286" s="247">
        <v>1</v>
      </c>
      <c r="BF286" s="247">
        <v>1</v>
      </c>
      <c r="BG286" s="247">
        <v>1</v>
      </c>
      <c r="BH286" s="247">
        <v>1</v>
      </c>
      <c r="BI286" s="247">
        <v>1</v>
      </c>
      <c r="BJ286" s="247">
        <v>1</v>
      </c>
      <c r="BK286" s="247">
        <v>1</v>
      </c>
      <c r="BL286" s="247"/>
      <c r="BM286" s="248"/>
    </row>
    <row r="287" spans="1:65" s="236" customFormat="1" ht="5.25">
      <c r="A287" s="243">
        <v>76</v>
      </c>
      <c r="B287" s="249" t="s">
        <v>589</v>
      </c>
      <c r="C287" s="245" t="s">
        <v>526</v>
      </c>
      <c r="D287" s="246">
        <v>0.08</v>
      </c>
      <c r="E287" s="247">
        <v>1</v>
      </c>
      <c r="F287" s="247">
        <v>1</v>
      </c>
      <c r="G287" s="247">
        <v>1</v>
      </c>
      <c r="H287" s="247">
        <v>1</v>
      </c>
      <c r="I287" s="247">
        <v>1</v>
      </c>
      <c r="J287" s="247">
        <v>1</v>
      </c>
      <c r="K287" s="247">
        <v>1</v>
      </c>
      <c r="L287" s="247">
        <v>1</v>
      </c>
      <c r="M287" s="247">
        <v>1</v>
      </c>
      <c r="N287" s="247">
        <v>1</v>
      </c>
      <c r="O287" s="247">
        <v>1</v>
      </c>
      <c r="P287" s="247">
        <v>1</v>
      </c>
      <c r="Q287" s="247">
        <v>1</v>
      </c>
      <c r="R287" s="247">
        <v>1</v>
      </c>
      <c r="S287" s="247">
        <v>1</v>
      </c>
      <c r="T287" s="247">
        <v>1</v>
      </c>
      <c r="U287" s="247">
        <v>1</v>
      </c>
      <c r="V287" s="247">
        <v>1</v>
      </c>
      <c r="W287" s="247">
        <v>1</v>
      </c>
      <c r="X287" s="247">
        <v>1</v>
      </c>
      <c r="Y287" s="247">
        <v>1</v>
      </c>
      <c r="Z287" s="247">
        <v>1</v>
      </c>
      <c r="AA287" s="247">
        <v>1</v>
      </c>
      <c r="AB287" s="247">
        <v>1</v>
      </c>
      <c r="AC287" s="247">
        <v>1</v>
      </c>
      <c r="AD287" s="247">
        <v>1</v>
      </c>
      <c r="AE287" s="247">
        <v>1</v>
      </c>
      <c r="AF287" s="247">
        <v>1</v>
      </c>
      <c r="AG287" s="247">
        <v>1</v>
      </c>
      <c r="AH287" s="247">
        <v>1</v>
      </c>
      <c r="AI287" s="247">
        <v>1</v>
      </c>
      <c r="AJ287" s="247">
        <v>1</v>
      </c>
      <c r="AK287" s="247">
        <v>1</v>
      </c>
      <c r="AL287" s="247">
        <v>1</v>
      </c>
      <c r="AM287" s="247">
        <v>1</v>
      </c>
      <c r="AN287" s="247">
        <v>1</v>
      </c>
      <c r="AO287" s="247">
        <v>1</v>
      </c>
      <c r="AP287" s="247">
        <v>1</v>
      </c>
      <c r="AQ287" s="247">
        <v>1</v>
      </c>
      <c r="AR287" s="247">
        <v>1</v>
      </c>
      <c r="AS287" s="247">
        <v>1</v>
      </c>
      <c r="AT287" s="247">
        <v>1</v>
      </c>
      <c r="AU287" s="247">
        <v>1</v>
      </c>
      <c r="AV287" s="247">
        <v>1</v>
      </c>
      <c r="AW287" s="247">
        <v>1</v>
      </c>
      <c r="AX287" s="247">
        <v>1</v>
      </c>
      <c r="AY287" s="247">
        <v>1</v>
      </c>
      <c r="AZ287" s="247">
        <v>1</v>
      </c>
      <c r="BA287" s="247">
        <v>1</v>
      </c>
      <c r="BB287" s="247">
        <v>1</v>
      </c>
      <c r="BC287" s="247">
        <v>1</v>
      </c>
      <c r="BD287" s="247">
        <v>1</v>
      </c>
      <c r="BE287" s="247">
        <v>1</v>
      </c>
      <c r="BF287" s="247">
        <v>1</v>
      </c>
      <c r="BG287" s="247">
        <v>1</v>
      </c>
      <c r="BH287" s="247">
        <v>1</v>
      </c>
      <c r="BI287" s="247">
        <v>1</v>
      </c>
      <c r="BJ287" s="247">
        <v>1</v>
      </c>
      <c r="BK287" s="247">
        <v>1</v>
      </c>
      <c r="BL287" s="247"/>
      <c r="BM287" s="248"/>
    </row>
    <row r="288" spans="1:65" s="236" customFormat="1" ht="5.25">
      <c r="A288" s="243">
        <v>77</v>
      </c>
      <c r="B288" s="249" t="s">
        <v>590</v>
      </c>
      <c r="C288" s="245" t="s">
        <v>526</v>
      </c>
      <c r="D288" s="246">
        <v>0.08</v>
      </c>
      <c r="E288" s="247">
        <v>1</v>
      </c>
      <c r="F288" s="247">
        <v>1</v>
      </c>
      <c r="G288" s="247">
        <v>1</v>
      </c>
      <c r="H288" s="247">
        <v>1</v>
      </c>
      <c r="I288" s="247">
        <v>1</v>
      </c>
      <c r="J288" s="247">
        <v>1</v>
      </c>
      <c r="K288" s="247">
        <v>1</v>
      </c>
      <c r="L288" s="247">
        <v>1</v>
      </c>
      <c r="M288" s="247">
        <v>1</v>
      </c>
      <c r="N288" s="247">
        <v>1</v>
      </c>
      <c r="O288" s="247">
        <v>1</v>
      </c>
      <c r="P288" s="247">
        <v>1</v>
      </c>
      <c r="Q288" s="247">
        <v>1</v>
      </c>
      <c r="R288" s="247">
        <v>1</v>
      </c>
      <c r="S288" s="247">
        <v>1</v>
      </c>
      <c r="T288" s="247">
        <v>1</v>
      </c>
      <c r="U288" s="247">
        <v>1</v>
      </c>
      <c r="V288" s="247">
        <v>1</v>
      </c>
      <c r="W288" s="247">
        <v>1</v>
      </c>
      <c r="X288" s="247">
        <v>1</v>
      </c>
      <c r="Y288" s="247">
        <v>1</v>
      </c>
      <c r="Z288" s="247">
        <v>1</v>
      </c>
      <c r="AA288" s="247">
        <v>1</v>
      </c>
      <c r="AB288" s="247">
        <v>1</v>
      </c>
      <c r="AC288" s="247">
        <v>1</v>
      </c>
      <c r="AD288" s="247">
        <v>1</v>
      </c>
      <c r="AE288" s="247">
        <v>1</v>
      </c>
      <c r="AF288" s="247">
        <v>1</v>
      </c>
      <c r="AG288" s="247">
        <v>1</v>
      </c>
      <c r="AH288" s="247">
        <v>1</v>
      </c>
      <c r="AI288" s="247">
        <v>1</v>
      </c>
      <c r="AJ288" s="247">
        <v>1</v>
      </c>
      <c r="AK288" s="247">
        <v>1</v>
      </c>
      <c r="AL288" s="247">
        <v>1</v>
      </c>
      <c r="AM288" s="247">
        <v>1</v>
      </c>
      <c r="AN288" s="247">
        <v>1</v>
      </c>
      <c r="AO288" s="247">
        <v>1</v>
      </c>
      <c r="AP288" s="247">
        <v>1</v>
      </c>
      <c r="AQ288" s="247">
        <v>1</v>
      </c>
      <c r="AR288" s="247">
        <v>1</v>
      </c>
      <c r="AS288" s="247">
        <v>1</v>
      </c>
      <c r="AT288" s="247">
        <v>1</v>
      </c>
      <c r="AU288" s="247">
        <v>1</v>
      </c>
      <c r="AV288" s="247">
        <v>1</v>
      </c>
      <c r="AW288" s="247">
        <v>1</v>
      </c>
      <c r="AX288" s="247">
        <v>1</v>
      </c>
      <c r="AY288" s="247">
        <v>1</v>
      </c>
      <c r="AZ288" s="247">
        <v>1</v>
      </c>
      <c r="BA288" s="247">
        <v>1</v>
      </c>
      <c r="BB288" s="247">
        <v>1</v>
      </c>
      <c r="BC288" s="247">
        <v>1</v>
      </c>
      <c r="BD288" s="247">
        <v>1</v>
      </c>
      <c r="BE288" s="247">
        <v>1</v>
      </c>
      <c r="BF288" s="247">
        <v>1</v>
      </c>
      <c r="BG288" s="247">
        <v>1</v>
      </c>
      <c r="BH288" s="247">
        <v>1</v>
      </c>
      <c r="BI288" s="247">
        <v>1</v>
      </c>
      <c r="BJ288" s="247">
        <v>1</v>
      </c>
      <c r="BK288" s="247">
        <v>1</v>
      </c>
      <c r="BL288" s="247"/>
      <c r="BM288" s="248"/>
    </row>
    <row r="289" spans="1:65" s="236" customFormat="1" ht="5.25">
      <c r="A289" s="243">
        <v>78</v>
      </c>
      <c r="B289" s="249" t="s">
        <v>591</v>
      </c>
      <c r="C289" s="245" t="s">
        <v>526</v>
      </c>
      <c r="D289" s="246">
        <v>0.085</v>
      </c>
      <c r="E289" s="247">
        <v>1</v>
      </c>
      <c r="F289" s="247">
        <v>1</v>
      </c>
      <c r="G289" s="247">
        <v>1</v>
      </c>
      <c r="H289" s="247">
        <v>1</v>
      </c>
      <c r="I289" s="247">
        <v>1</v>
      </c>
      <c r="J289" s="247">
        <v>1</v>
      </c>
      <c r="K289" s="247">
        <v>1</v>
      </c>
      <c r="L289" s="247">
        <v>1</v>
      </c>
      <c r="M289" s="247">
        <v>1</v>
      </c>
      <c r="N289" s="247">
        <v>1</v>
      </c>
      <c r="O289" s="247">
        <v>1</v>
      </c>
      <c r="P289" s="247">
        <v>1</v>
      </c>
      <c r="Q289" s="247">
        <v>1</v>
      </c>
      <c r="R289" s="247">
        <v>1</v>
      </c>
      <c r="S289" s="247">
        <v>1</v>
      </c>
      <c r="T289" s="247">
        <v>1</v>
      </c>
      <c r="U289" s="247">
        <v>1</v>
      </c>
      <c r="V289" s="247">
        <v>1</v>
      </c>
      <c r="W289" s="247">
        <v>1</v>
      </c>
      <c r="X289" s="247">
        <v>1</v>
      </c>
      <c r="Y289" s="247">
        <v>1</v>
      </c>
      <c r="Z289" s="247">
        <v>1</v>
      </c>
      <c r="AA289" s="247">
        <v>1</v>
      </c>
      <c r="AB289" s="247">
        <v>1</v>
      </c>
      <c r="AC289" s="247">
        <v>1</v>
      </c>
      <c r="AD289" s="247">
        <v>1</v>
      </c>
      <c r="AE289" s="247">
        <v>1</v>
      </c>
      <c r="AF289" s="247">
        <v>1</v>
      </c>
      <c r="AG289" s="247">
        <v>1</v>
      </c>
      <c r="AH289" s="247">
        <v>1</v>
      </c>
      <c r="AI289" s="247">
        <v>1</v>
      </c>
      <c r="AJ289" s="247">
        <v>1</v>
      </c>
      <c r="AK289" s="247">
        <v>1</v>
      </c>
      <c r="AL289" s="247">
        <v>1</v>
      </c>
      <c r="AM289" s="247">
        <v>1</v>
      </c>
      <c r="AN289" s="247">
        <v>1</v>
      </c>
      <c r="AO289" s="247">
        <v>1</v>
      </c>
      <c r="AP289" s="247">
        <v>1</v>
      </c>
      <c r="AQ289" s="247">
        <v>1</v>
      </c>
      <c r="AR289" s="247">
        <v>1</v>
      </c>
      <c r="AS289" s="247">
        <v>1</v>
      </c>
      <c r="AT289" s="247">
        <v>1</v>
      </c>
      <c r="AU289" s="247">
        <v>1</v>
      </c>
      <c r="AV289" s="247">
        <v>1</v>
      </c>
      <c r="AW289" s="247">
        <v>1</v>
      </c>
      <c r="AX289" s="247">
        <v>1</v>
      </c>
      <c r="AY289" s="247">
        <v>1</v>
      </c>
      <c r="AZ289" s="247">
        <v>1</v>
      </c>
      <c r="BA289" s="247">
        <v>1</v>
      </c>
      <c r="BB289" s="247">
        <v>1</v>
      </c>
      <c r="BC289" s="247">
        <v>1</v>
      </c>
      <c r="BD289" s="247">
        <v>1</v>
      </c>
      <c r="BE289" s="247">
        <v>1</v>
      </c>
      <c r="BF289" s="247">
        <v>1</v>
      </c>
      <c r="BG289" s="247">
        <v>1</v>
      </c>
      <c r="BH289" s="247">
        <v>1</v>
      </c>
      <c r="BI289" s="247">
        <v>1</v>
      </c>
      <c r="BJ289" s="247">
        <v>1</v>
      </c>
      <c r="BK289" s="247">
        <v>1</v>
      </c>
      <c r="BL289" s="247"/>
      <c r="BM289" s="248"/>
    </row>
    <row r="290" spans="1:65" s="236" customFormat="1" ht="5.25">
      <c r="A290" s="243">
        <v>79</v>
      </c>
      <c r="B290" s="249" t="s">
        <v>592</v>
      </c>
      <c r="C290" s="245" t="s">
        <v>526</v>
      </c>
      <c r="D290" s="246">
        <v>0.072</v>
      </c>
      <c r="E290" s="247">
        <v>1</v>
      </c>
      <c r="F290" s="247">
        <v>1</v>
      </c>
      <c r="G290" s="247">
        <v>1</v>
      </c>
      <c r="H290" s="247">
        <v>1</v>
      </c>
      <c r="I290" s="247">
        <v>1</v>
      </c>
      <c r="J290" s="247">
        <v>1</v>
      </c>
      <c r="K290" s="247">
        <v>1</v>
      </c>
      <c r="L290" s="247">
        <v>1</v>
      </c>
      <c r="M290" s="247">
        <v>1</v>
      </c>
      <c r="N290" s="247">
        <v>1</v>
      </c>
      <c r="O290" s="247">
        <v>1</v>
      </c>
      <c r="P290" s="247">
        <v>1</v>
      </c>
      <c r="Q290" s="247">
        <v>1</v>
      </c>
      <c r="R290" s="247">
        <v>1</v>
      </c>
      <c r="S290" s="247">
        <v>1</v>
      </c>
      <c r="T290" s="247">
        <v>1</v>
      </c>
      <c r="U290" s="247">
        <v>1</v>
      </c>
      <c r="V290" s="247">
        <v>1</v>
      </c>
      <c r="W290" s="247">
        <v>1</v>
      </c>
      <c r="X290" s="247">
        <v>1</v>
      </c>
      <c r="Y290" s="247">
        <v>1</v>
      </c>
      <c r="Z290" s="247">
        <v>1</v>
      </c>
      <c r="AA290" s="247">
        <v>1</v>
      </c>
      <c r="AB290" s="247">
        <v>1</v>
      </c>
      <c r="AC290" s="247">
        <v>1</v>
      </c>
      <c r="AD290" s="247">
        <v>1</v>
      </c>
      <c r="AE290" s="247">
        <v>1</v>
      </c>
      <c r="AF290" s="247">
        <v>1</v>
      </c>
      <c r="AG290" s="247">
        <v>1</v>
      </c>
      <c r="AH290" s="247">
        <v>1</v>
      </c>
      <c r="AI290" s="247">
        <v>1</v>
      </c>
      <c r="AJ290" s="247">
        <v>1</v>
      </c>
      <c r="AK290" s="247">
        <v>1</v>
      </c>
      <c r="AL290" s="247">
        <v>1</v>
      </c>
      <c r="AM290" s="247">
        <v>1</v>
      </c>
      <c r="AN290" s="247">
        <v>1</v>
      </c>
      <c r="AO290" s="247">
        <v>1</v>
      </c>
      <c r="AP290" s="247">
        <v>1</v>
      </c>
      <c r="AQ290" s="247">
        <v>1</v>
      </c>
      <c r="AR290" s="247">
        <v>1</v>
      </c>
      <c r="AS290" s="247">
        <v>1</v>
      </c>
      <c r="AT290" s="247">
        <v>1</v>
      </c>
      <c r="AU290" s="247">
        <v>1</v>
      </c>
      <c r="AV290" s="247">
        <v>1</v>
      </c>
      <c r="AW290" s="247">
        <v>1</v>
      </c>
      <c r="AX290" s="247">
        <v>1</v>
      </c>
      <c r="AY290" s="247">
        <v>1</v>
      </c>
      <c r="AZ290" s="247">
        <v>1</v>
      </c>
      <c r="BA290" s="247">
        <v>1</v>
      </c>
      <c r="BB290" s="247">
        <v>1</v>
      </c>
      <c r="BC290" s="247">
        <v>1</v>
      </c>
      <c r="BD290" s="247">
        <v>1</v>
      </c>
      <c r="BE290" s="247">
        <v>1</v>
      </c>
      <c r="BF290" s="247">
        <v>1</v>
      </c>
      <c r="BG290" s="247">
        <v>1</v>
      </c>
      <c r="BH290" s="247">
        <v>1</v>
      </c>
      <c r="BI290" s="247">
        <v>1</v>
      </c>
      <c r="BJ290" s="247">
        <v>1</v>
      </c>
      <c r="BK290" s="247">
        <v>1</v>
      </c>
      <c r="BL290" s="247"/>
      <c r="BM290" s="248"/>
    </row>
    <row r="291" spans="1:65" s="236" customFormat="1" ht="5.25">
      <c r="A291" s="243">
        <v>80</v>
      </c>
      <c r="B291" s="249" t="s">
        <v>593</v>
      </c>
      <c r="C291" s="245" t="s">
        <v>526</v>
      </c>
      <c r="D291" s="246">
        <v>0.09</v>
      </c>
      <c r="E291" s="247">
        <v>1</v>
      </c>
      <c r="F291" s="247">
        <v>1</v>
      </c>
      <c r="G291" s="247">
        <v>1</v>
      </c>
      <c r="H291" s="247">
        <v>1</v>
      </c>
      <c r="I291" s="247">
        <v>1</v>
      </c>
      <c r="J291" s="247">
        <v>1</v>
      </c>
      <c r="K291" s="247">
        <v>1</v>
      </c>
      <c r="L291" s="247">
        <v>1</v>
      </c>
      <c r="M291" s="247">
        <v>1</v>
      </c>
      <c r="N291" s="247">
        <v>1</v>
      </c>
      <c r="O291" s="247">
        <v>1</v>
      </c>
      <c r="P291" s="247">
        <v>1</v>
      </c>
      <c r="Q291" s="247">
        <v>1</v>
      </c>
      <c r="R291" s="247">
        <v>1</v>
      </c>
      <c r="S291" s="247">
        <v>1</v>
      </c>
      <c r="T291" s="247">
        <v>1</v>
      </c>
      <c r="U291" s="247">
        <v>1</v>
      </c>
      <c r="V291" s="247">
        <v>1</v>
      </c>
      <c r="W291" s="247">
        <v>1</v>
      </c>
      <c r="X291" s="247">
        <v>1</v>
      </c>
      <c r="Y291" s="247">
        <v>1</v>
      </c>
      <c r="Z291" s="247">
        <v>1</v>
      </c>
      <c r="AA291" s="247">
        <v>1</v>
      </c>
      <c r="AB291" s="247">
        <v>1</v>
      </c>
      <c r="AC291" s="247">
        <v>1</v>
      </c>
      <c r="AD291" s="247">
        <v>1</v>
      </c>
      <c r="AE291" s="247">
        <v>1</v>
      </c>
      <c r="AF291" s="247">
        <v>1</v>
      </c>
      <c r="AG291" s="247">
        <v>1</v>
      </c>
      <c r="AH291" s="247">
        <v>1</v>
      </c>
      <c r="AI291" s="247">
        <v>1</v>
      </c>
      <c r="AJ291" s="247">
        <v>1</v>
      </c>
      <c r="AK291" s="247">
        <v>1</v>
      </c>
      <c r="AL291" s="247">
        <v>1</v>
      </c>
      <c r="AM291" s="247">
        <v>1</v>
      </c>
      <c r="AN291" s="247">
        <v>1</v>
      </c>
      <c r="AO291" s="247">
        <v>1</v>
      </c>
      <c r="AP291" s="247">
        <v>1</v>
      </c>
      <c r="AQ291" s="247">
        <v>1</v>
      </c>
      <c r="AR291" s="247">
        <v>1</v>
      </c>
      <c r="AS291" s="247">
        <v>1</v>
      </c>
      <c r="AT291" s="247">
        <v>1</v>
      </c>
      <c r="AU291" s="247">
        <v>1</v>
      </c>
      <c r="AV291" s="247">
        <v>1</v>
      </c>
      <c r="AW291" s="247">
        <v>1</v>
      </c>
      <c r="AX291" s="247">
        <v>1</v>
      </c>
      <c r="AY291" s="247">
        <v>1</v>
      </c>
      <c r="AZ291" s="247">
        <v>1</v>
      </c>
      <c r="BA291" s="247">
        <v>1</v>
      </c>
      <c r="BB291" s="247">
        <v>1</v>
      </c>
      <c r="BC291" s="247">
        <v>1</v>
      </c>
      <c r="BD291" s="247">
        <v>1</v>
      </c>
      <c r="BE291" s="247">
        <v>1</v>
      </c>
      <c r="BF291" s="247">
        <v>1</v>
      </c>
      <c r="BG291" s="247">
        <v>1</v>
      </c>
      <c r="BH291" s="247">
        <v>1</v>
      </c>
      <c r="BI291" s="247">
        <v>1</v>
      </c>
      <c r="BJ291" s="247">
        <v>1</v>
      </c>
      <c r="BK291" s="247">
        <v>1</v>
      </c>
      <c r="BL291" s="247"/>
      <c r="BM291" s="248"/>
    </row>
    <row r="292" spans="1:65" s="236" customFormat="1" ht="5.25">
      <c r="A292" s="243">
        <v>81</v>
      </c>
      <c r="B292" s="249" t="s">
        <v>594</v>
      </c>
      <c r="C292" s="245" t="s">
        <v>526</v>
      </c>
      <c r="D292" s="246">
        <v>0.072</v>
      </c>
      <c r="E292" s="247">
        <v>1</v>
      </c>
      <c r="F292" s="247">
        <v>1</v>
      </c>
      <c r="G292" s="247">
        <v>1</v>
      </c>
      <c r="H292" s="247">
        <v>1</v>
      </c>
      <c r="I292" s="247">
        <v>1</v>
      </c>
      <c r="J292" s="247">
        <v>1</v>
      </c>
      <c r="K292" s="247">
        <v>1</v>
      </c>
      <c r="L292" s="247">
        <v>1</v>
      </c>
      <c r="M292" s="247">
        <v>1</v>
      </c>
      <c r="N292" s="247">
        <v>1</v>
      </c>
      <c r="O292" s="247">
        <v>1</v>
      </c>
      <c r="P292" s="247">
        <v>1</v>
      </c>
      <c r="Q292" s="247">
        <v>1</v>
      </c>
      <c r="R292" s="247">
        <v>1</v>
      </c>
      <c r="S292" s="247">
        <v>1</v>
      </c>
      <c r="T292" s="247">
        <v>1</v>
      </c>
      <c r="U292" s="247">
        <v>1</v>
      </c>
      <c r="V292" s="247">
        <v>1</v>
      </c>
      <c r="W292" s="247">
        <v>1</v>
      </c>
      <c r="X292" s="247">
        <v>1</v>
      </c>
      <c r="Y292" s="247">
        <v>1</v>
      </c>
      <c r="Z292" s="247">
        <v>1</v>
      </c>
      <c r="AA292" s="247">
        <v>1</v>
      </c>
      <c r="AB292" s="247">
        <v>1</v>
      </c>
      <c r="AC292" s="247">
        <v>1</v>
      </c>
      <c r="AD292" s="247">
        <v>1</v>
      </c>
      <c r="AE292" s="247">
        <v>1</v>
      </c>
      <c r="AF292" s="247">
        <v>1</v>
      </c>
      <c r="AG292" s="247">
        <v>1</v>
      </c>
      <c r="AH292" s="247">
        <v>1</v>
      </c>
      <c r="AI292" s="247">
        <v>1</v>
      </c>
      <c r="AJ292" s="247">
        <v>1</v>
      </c>
      <c r="AK292" s="247">
        <v>1</v>
      </c>
      <c r="AL292" s="247">
        <v>1</v>
      </c>
      <c r="AM292" s="247">
        <v>1</v>
      </c>
      <c r="AN292" s="247">
        <v>1</v>
      </c>
      <c r="AO292" s="247">
        <v>1</v>
      </c>
      <c r="AP292" s="247">
        <v>1</v>
      </c>
      <c r="AQ292" s="247">
        <v>1</v>
      </c>
      <c r="AR292" s="247">
        <v>1</v>
      </c>
      <c r="AS292" s="247">
        <v>1</v>
      </c>
      <c r="AT292" s="247">
        <v>1</v>
      </c>
      <c r="AU292" s="247">
        <v>1</v>
      </c>
      <c r="AV292" s="247">
        <v>1</v>
      </c>
      <c r="AW292" s="247">
        <v>1</v>
      </c>
      <c r="AX292" s="247">
        <v>1</v>
      </c>
      <c r="AY292" s="247">
        <v>1</v>
      </c>
      <c r="AZ292" s="247">
        <v>1</v>
      </c>
      <c r="BA292" s="247">
        <v>1</v>
      </c>
      <c r="BB292" s="247">
        <v>1</v>
      </c>
      <c r="BC292" s="247">
        <v>1</v>
      </c>
      <c r="BD292" s="247">
        <v>1</v>
      </c>
      <c r="BE292" s="247">
        <v>1</v>
      </c>
      <c r="BF292" s="247">
        <v>1</v>
      </c>
      <c r="BG292" s="247">
        <v>1</v>
      </c>
      <c r="BH292" s="247">
        <v>1</v>
      </c>
      <c r="BI292" s="247">
        <v>1</v>
      </c>
      <c r="BJ292" s="247">
        <v>1</v>
      </c>
      <c r="BK292" s="247">
        <v>1</v>
      </c>
      <c r="BL292" s="247"/>
      <c r="BM292" s="248"/>
    </row>
    <row r="293" spans="1:65" s="236" customFormat="1" ht="5.25">
      <c r="A293" s="243">
        <v>82</v>
      </c>
      <c r="B293" s="249" t="s">
        <v>595</v>
      </c>
      <c r="C293" s="245" t="s">
        <v>526</v>
      </c>
      <c r="D293" s="246">
        <v>0.072</v>
      </c>
      <c r="E293" s="247">
        <v>1</v>
      </c>
      <c r="F293" s="247">
        <v>1</v>
      </c>
      <c r="G293" s="247">
        <v>1</v>
      </c>
      <c r="H293" s="247">
        <v>1</v>
      </c>
      <c r="I293" s="247">
        <v>1</v>
      </c>
      <c r="J293" s="247">
        <v>1</v>
      </c>
      <c r="K293" s="247">
        <v>1</v>
      </c>
      <c r="L293" s="247">
        <v>1</v>
      </c>
      <c r="M293" s="247">
        <v>1</v>
      </c>
      <c r="N293" s="247">
        <v>1</v>
      </c>
      <c r="O293" s="247">
        <v>1</v>
      </c>
      <c r="P293" s="247">
        <v>1</v>
      </c>
      <c r="Q293" s="247">
        <v>1</v>
      </c>
      <c r="R293" s="247">
        <v>1</v>
      </c>
      <c r="S293" s="247">
        <v>1</v>
      </c>
      <c r="T293" s="247">
        <v>1</v>
      </c>
      <c r="U293" s="247">
        <v>1</v>
      </c>
      <c r="V293" s="247">
        <v>1</v>
      </c>
      <c r="W293" s="247">
        <v>1</v>
      </c>
      <c r="X293" s="247">
        <v>1</v>
      </c>
      <c r="Y293" s="247">
        <v>1</v>
      </c>
      <c r="Z293" s="247">
        <v>1</v>
      </c>
      <c r="AA293" s="247">
        <v>1</v>
      </c>
      <c r="AB293" s="247">
        <v>1</v>
      </c>
      <c r="AC293" s="247">
        <v>1</v>
      </c>
      <c r="AD293" s="247">
        <v>1</v>
      </c>
      <c r="AE293" s="247">
        <v>1</v>
      </c>
      <c r="AF293" s="247">
        <v>1</v>
      </c>
      <c r="AG293" s="247">
        <v>1</v>
      </c>
      <c r="AH293" s="247">
        <v>1</v>
      </c>
      <c r="AI293" s="247">
        <v>1</v>
      </c>
      <c r="AJ293" s="247">
        <v>1</v>
      </c>
      <c r="AK293" s="247">
        <v>1</v>
      </c>
      <c r="AL293" s="247">
        <v>1</v>
      </c>
      <c r="AM293" s="247">
        <v>1</v>
      </c>
      <c r="AN293" s="247">
        <v>1</v>
      </c>
      <c r="AO293" s="247">
        <v>1</v>
      </c>
      <c r="AP293" s="247">
        <v>1</v>
      </c>
      <c r="AQ293" s="247">
        <v>1</v>
      </c>
      <c r="AR293" s="247">
        <v>1</v>
      </c>
      <c r="AS293" s="247">
        <v>1</v>
      </c>
      <c r="AT293" s="247">
        <v>1</v>
      </c>
      <c r="AU293" s="247">
        <v>1</v>
      </c>
      <c r="AV293" s="247">
        <v>1</v>
      </c>
      <c r="AW293" s="247">
        <v>1</v>
      </c>
      <c r="AX293" s="247">
        <v>1</v>
      </c>
      <c r="AY293" s="247">
        <v>1</v>
      </c>
      <c r="AZ293" s="247">
        <v>1</v>
      </c>
      <c r="BA293" s="247">
        <v>1</v>
      </c>
      <c r="BB293" s="247">
        <v>1</v>
      </c>
      <c r="BC293" s="247">
        <v>1</v>
      </c>
      <c r="BD293" s="247">
        <v>1</v>
      </c>
      <c r="BE293" s="247">
        <v>1</v>
      </c>
      <c r="BF293" s="247">
        <v>1</v>
      </c>
      <c r="BG293" s="247">
        <v>1</v>
      </c>
      <c r="BH293" s="247">
        <v>1</v>
      </c>
      <c r="BI293" s="247">
        <v>1</v>
      </c>
      <c r="BJ293" s="247">
        <v>1</v>
      </c>
      <c r="BK293" s="247">
        <v>1</v>
      </c>
      <c r="BL293" s="247"/>
      <c r="BM293" s="248"/>
    </row>
    <row r="294" spans="1:65" s="236" customFormat="1" ht="5.25">
      <c r="A294" s="243">
        <v>83</v>
      </c>
      <c r="B294" s="249" t="s">
        <v>596</v>
      </c>
      <c r="C294" s="245" t="s">
        <v>526</v>
      </c>
      <c r="D294" s="246">
        <v>0.072</v>
      </c>
      <c r="E294" s="247">
        <v>1</v>
      </c>
      <c r="F294" s="247">
        <v>1</v>
      </c>
      <c r="G294" s="247">
        <v>1</v>
      </c>
      <c r="H294" s="247">
        <v>1</v>
      </c>
      <c r="I294" s="247">
        <v>1</v>
      </c>
      <c r="J294" s="247">
        <v>1</v>
      </c>
      <c r="K294" s="247">
        <v>1</v>
      </c>
      <c r="L294" s="247">
        <v>1</v>
      </c>
      <c r="M294" s="247">
        <v>1</v>
      </c>
      <c r="N294" s="247">
        <v>1</v>
      </c>
      <c r="O294" s="247">
        <v>1</v>
      </c>
      <c r="P294" s="247">
        <v>1</v>
      </c>
      <c r="Q294" s="247">
        <v>1</v>
      </c>
      <c r="R294" s="247">
        <v>1</v>
      </c>
      <c r="S294" s="247">
        <v>1</v>
      </c>
      <c r="T294" s="247">
        <v>1</v>
      </c>
      <c r="U294" s="247">
        <v>1</v>
      </c>
      <c r="V294" s="247">
        <v>1</v>
      </c>
      <c r="W294" s="247">
        <v>1</v>
      </c>
      <c r="X294" s="247">
        <v>1</v>
      </c>
      <c r="Y294" s="247">
        <v>1</v>
      </c>
      <c r="Z294" s="247">
        <v>1</v>
      </c>
      <c r="AA294" s="247">
        <v>1</v>
      </c>
      <c r="AB294" s="247">
        <v>1</v>
      </c>
      <c r="AC294" s="247">
        <v>1</v>
      </c>
      <c r="AD294" s="247">
        <v>1</v>
      </c>
      <c r="AE294" s="247">
        <v>1</v>
      </c>
      <c r="AF294" s="247">
        <v>1</v>
      </c>
      <c r="AG294" s="247">
        <v>1</v>
      </c>
      <c r="AH294" s="247">
        <v>1</v>
      </c>
      <c r="AI294" s="247">
        <v>1</v>
      </c>
      <c r="AJ294" s="247">
        <v>1</v>
      </c>
      <c r="AK294" s="247">
        <v>1</v>
      </c>
      <c r="AL294" s="247">
        <v>1</v>
      </c>
      <c r="AM294" s="247">
        <v>1</v>
      </c>
      <c r="AN294" s="247">
        <v>1</v>
      </c>
      <c r="AO294" s="247">
        <v>1</v>
      </c>
      <c r="AP294" s="247">
        <v>1</v>
      </c>
      <c r="AQ294" s="247">
        <v>1</v>
      </c>
      <c r="AR294" s="247">
        <v>1</v>
      </c>
      <c r="AS294" s="247">
        <v>1</v>
      </c>
      <c r="AT294" s="247">
        <v>1</v>
      </c>
      <c r="AU294" s="247">
        <v>1</v>
      </c>
      <c r="AV294" s="247">
        <v>1</v>
      </c>
      <c r="AW294" s="247">
        <v>1</v>
      </c>
      <c r="AX294" s="247">
        <v>1</v>
      </c>
      <c r="AY294" s="247">
        <v>1</v>
      </c>
      <c r="AZ294" s="247">
        <v>1</v>
      </c>
      <c r="BA294" s="247">
        <v>1</v>
      </c>
      <c r="BB294" s="247">
        <v>1</v>
      </c>
      <c r="BC294" s="247">
        <v>1</v>
      </c>
      <c r="BD294" s="247">
        <v>1</v>
      </c>
      <c r="BE294" s="247">
        <v>1</v>
      </c>
      <c r="BF294" s="247">
        <v>1</v>
      </c>
      <c r="BG294" s="247">
        <v>1</v>
      </c>
      <c r="BH294" s="247">
        <v>1</v>
      </c>
      <c r="BI294" s="247">
        <v>1</v>
      </c>
      <c r="BJ294" s="247">
        <v>1</v>
      </c>
      <c r="BK294" s="247">
        <v>1</v>
      </c>
      <c r="BL294" s="247"/>
      <c r="BM294" s="248"/>
    </row>
    <row r="295" spans="1:65" s="236" customFormat="1" ht="5.25">
      <c r="A295" s="243">
        <v>84</v>
      </c>
      <c r="B295" s="249" t="s">
        <v>597</v>
      </c>
      <c r="C295" s="245" t="s">
        <v>526</v>
      </c>
      <c r="D295" s="246">
        <v>0.072</v>
      </c>
      <c r="E295" s="247">
        <v>1</v>
      </c>
      <c r="F295" s="247">
        <v>1</v>
      </c>
      <c r="G295" s="247">
        <v>1</v>
      </c>
      <c r="H295" s="247">
        <v>1</v>
      </c>
      <c r="I295" s="247">
        <v>1</v>
      </c>
      <c r="J295" s="247">
        <v>1</v>
      </c>
      <c r="K295" s="247">
        <v>1</v>
      </c>
      <c r="L295" s="247">
        <v>1</v>
      </c>
      <c r="M295" s="247">
        <v>1</v>
      </c>
      <c r="N295" s="247">
        <v>1</v>
      </c>
      <c r="O295" s="247">
        <v>1</v>
      </c>
      <c r="P295" s="247">
        <v>1</v>
      </c>
      <c r="Q295" s="247">
        <v>1</v>
      </c>
      <c r="R295" s="247">
        <v>1</v>
      </c>
      <c r="S295" s="247">
        <v>1</v>
      </c>
      <c r="T295" s="247">
        <v>1</v>
      </c>
      <c r="U295" s="247">
        <v>1</v>
      </c>
      <c r="V295" s="247">
        <v>1</v>
      </c>
      <c r="W295" s="247">
        <v>1</v>
      </c>
      <c r="X295" s="247">
        <v>1</v>
      </c>
      <c r="Y295" s="247">
        <v>1</v>
      </c>
      <c r="Z295" s="247">
        <v>1</v>
      </c>
      <c r="AA295" s="247">
        <v>1</v>
      </c>
      <c r="AB295" s="247">
        <v>1</v>
      </c>
      <c r="AC295" s="247">
        <v>1</v>
      </c>
      <c r="AD295" s="247">
        <v>1</v>
      </c>
      <c r="AE295" s="247">
        <v>1</v>
      </c>
      <c r="AF295" s="247">
        <v>1</v>
      </c>
      <c r="AG295" s="247">
        <v>1</v>
      </c>
      <c r="AH295" s="247">
        <v>1</v>
      </c>
      <c r="AI295" s="247">
        <v>1</v>
      </c>
      <c r="AJ295" s="247">
        <v>1</v>
      </c>
      <c r="AK295" s="247">
        <v>1</v>
      </c>
      <c r="AL295" s="247">
        <v>1</v>
      </c>
      <c r="AM295" s="247">
        <v>1</v>
      </c>
      <c r="AN295" s="247">
        <v>1</v>
      </c>
      <c r="AO295" s="247">
        <v>1</v>
      </c>
      <c r="AP295" s="247">
        <v>1</v>
      </c>
      <c r="AQ295" s="247">
        <v>1</v>
      </c>
      <c r="AR295" s="247">
        <v>1</v>
      </c>
      <c r="AS295" s="247">
        <v>1</v>
      </c>
      <c r="AT295" s="247">
        <v>1</v>
      </c>
      <c r="AU295" s="247">
        <v>1</v>
      </c>
      <c r="AV295" s="247">
        <v>1</v>
      </c>
      <c r="AW295" s="247">
        <v>1</v>
      </c>
      <c r="AX295" s="247">
        <v>1</v>
      </c>
      <c r="AY295" s="247">
        <v>1</v>
      </c>
      <c r="AZ295" s="247">
        <v>1</v>
      </c>
      <c r="BA295" s="247">
        <v>1</v>
      </c>
      <c r="BB295" s="247">
        <v>1</v>
      </c>
      <c r="BC295" s="247">
        <v>1</v>
      </c>
      <c r="BD295" s="247">
        <v>1</v>
      </c>
      <c r="BE295" s="247">
        <v>1</v>
      </c>
      <c r="BF295" s="247">
        <v>1</v>
      </c>
      <c r="BG295" s="247">
        <v>1</v>
      </c>
      <c r="BH295" s="247">
        <v>1</v>
      </c>
      <c r="BI295" s="247">
        <v>1</v>
      </c>
      <c r="BJ295" s="247">
        <v>1</v>
      </c>
      <c r="BK295" s="247">
        <v>1</v>
      </c>
      <c r="BL295" s="247"/>
      <c r="BM295" s="248"/>
    </row>
    <row r="296" spans="1:65" s="236" customFormat="1" ht="5.25">
      <c r="A296" s="243">
        <v>85</v>
      </c>
      <c r="B296" s="249" t="s">
        <v>598</v>
      </c>
      <c r="C296" s="245" t="s">
        <v>526</v>
      </c>
      <c r="D296" s="246">
        <v>0.075</v>
      </c>
      <c r="E296" s="247">
        <v>1</v>
      </c>
      <c r="F296" s="247">
        <v>1</v>
      </c>
      <c r="G296" s="247">
        <v>1</v>
      </c>
      <c r="H296" s="247">
        <v>1</v>
      </c>
      <c r="I296" s="247">
        <v>1</v>
      </c>
      <c r="J296" s="247">
        <v>1</v>
      </c>
      <c r="K296" s="247">
        <v>1</v>
      </c>
      <c r="L296" s="247">
        <v>1</v>
      </c>
      <c r="M296" s="247">
        <v>1</v>
      </c>
      <c r="N296" s="247">
        <v>1</v>
      </c>
      <c r="O296" s="247">
        <v>1</v>
      </c>
      <c r="P296" s="247">
        <v>1</v>
      </c>
      <c r="Q296" s="247">
        <v>1</v>
      </c>
      <c r="R296" s="247">
        <v>1</v>
      </c>
      <c r="S296" s="247">
        <v>1</v>
      </c>
      <c r="T296" s="247">
        <v>1</v>
      </c>
      <c r="U296" s="247">
        <v>1</v>
      </c>
      <c r="V296" s="247">
        <v>1</v>
      </c>
      <c r="W296" s="247">
        <v>1</v>
      </c>
      <c r="X296" s="247">
        <v>1</v>
      </c>
      <c r="Y296" s="247">
        <v>1</v>
      </c>
      <c r="Z296" s="247">
        <v>1</v>
      </c>
      <c r="AA296" s="247">
        <v>1</v>
      </c>
      <c r="AB296" s="247">
        <v>1</v>
      </c>
      <c r="AC296" s="247">
        <v>1</v>
      </c>
      <c r="AD296" s="247">
        <v>1</v>
      </c>
      <c r="AE296" s="247">
        <v>1</v>
      </c>
      <c r="AF296" s="247">
        <v>1</v>
      </c>
      <c r="AG296" s="247">
        <v>1</v>
      </c>
      <c r="AH296" s="247">
        <v>1</v>
      </c>
      <c r="AI296" s="247">
        <v>1</v>
      </c>
      <c r="AJ296" s="247">
        <v>1</v>
      </c>
      <c r="AK296" s="247">
        <v>1</v>
      </c>
      <c r="AL296" s="247">
        <v>1</v>
      </c>
      <c r="AM296" s="247">
        <v>1</v>
      </c>
      <c r="AN296" s="247">
        <v>1</v>
      </c>
      <c r="AO296" s="247">
        <v>1</v>
      </c>
      <c r="AP296" s="247">
        <v>1</v>
      </c>
      <c r="AQ296" s="247">
        <v>1</v>
      </c>
      <c r="AR296" s="247">
        <v>1</v>
      </c>
      <c r="AS296" s="247">
        <v>1</v>
      </c>
      <c r="AT296" s="247">
        <v>1</v>
      </c>
      <c r="AU296" s="247">
        <v>1</v>
      </c>
      <c r="AV296" s="247">
        <v>1</v>
      </c>
      <c r="AW296" s="247">
        <v>1</v>
      </c>
      <c r="AX296" s="247">
        <v>1</v>
      </c>
      <c r="AY296" s="247">
        <v>1</v>
      </c>
      <c r="AZ296" s="247">
        <v>1</v>
      </c>
      <c r="BA296" s="247">
        <v>1</v>
      </c>
      <c r="BB296" s="247">
        <v>1</v>
      </c>
      <c r="BC296" s="247">
        <v>1</v>
      </c>
      <c r="BD296" s="247">
        <v>1</v>
      </c>
      <c r="BE296" s="247">
        <v>1</v>
      </c>
      <c r="BF296" s="247">
        <v>1</v>
      </c>
      <c r="BG296" s="247">
        <v>1</v>
      </c>
      <c r="BH296" s="247">
        <v>1</v>
      </c>
      <c r="BI296" s="247">
        <v>1</v>
      </c>
      <c r="BJ296" s="247">
        <v>1</v>
      </c>
      <c r="BK296" s="247">
        <v>1</v>
      </c>
      <c r="BL296" s="247"/>
      <c r="BM296" s="248"/>
    </row>
    <row r="297" spans="1:65" s="236" customFormat="1" ht="5.25">
      <c r="A297" s="243">
        <v>86</v>
      </c>
      <c r="B297" s="249" t="s">
        <v>599</v>
      </c>
      <c r="C297" s="245" t="s">
        <v>526</v>
      </c>
      <c r="D297" s="246">
        <v>0.072</v>
      </c>
      <c r="E297" s="247">
        <v>1</v>
      </c>
      <c r="F297" s="247">
        <v>1</v>
      </c>
      <c r="G297" s="247">
        <v>1</v>
      </c>
      <c r="H297" s="247">
        <v>1</v>
      </c>
      <c r="I297" s="247">
        <v>1</v>
      </c>
      <c r="J297" s="247">
        <v>1</v>
      </c>
      <c r="K297" s="247">
        <v>1</v>
      </c>
      <c r="L297" s="247">
        <v>1</v>
      </c>
      <c r="M297" s="247">
        <v>1</v>
      </c>
      <c r="N297" s="247">
        <v>1</v>
      </c>
      <c r="O297" s="247">
        <v>1</v>
      </c>
      <c r="P297" s="247">
        <v>1</v>
      </c>
      <c r="Q297" s="247">
        <v>1</v>
      </c>
      <c r="R297" s="247">
        <v>1</v>
      </c>
      <c r="S297" s="247">
        <v>1</v>
      </c>
      <c r="T297" s="247">
        <v>1</v>
      </c>
      <c r="U297" s="247">
        <v>1</v>
      </c>
      <c r="V297" s="247">
        <v>1</v>
      </c>
      <c r="W297" s="247">
        <v>1</v>
      </c>
      <c r="X297" s="247">
        <v>1</v>
      </c>
      <c r="Y297" s="247">
        <v>1</v>
      </c>
      <c r="Z297" s="247">
        <v>1</v>
      </c>
      <c r="AA297" s="247">
        <v>1</v>
      </c>
      <c r="AB297" s="247">
        <v>1</v>
      </c>
      <c r="AC297" s="247">
        <v>1</v>
      </c>
      <c r="AD297" s="247">
        <v>1</v>
      </c>
      <c r="AE297" s="247">
        <v>1</v>
      </c>
      <c r="AF297" s="247">
        <v>1</v>
      </c>
      <c r="AG297" s="247">
        <v>1</v>
      </c>
      <c r="AH297" s="247">
        <v>1</v>
      </c>
      <c r="AI297" s="247">
        <v>1</v>
      </c>
      <c r="AJ297" s="247">
        <v>1</v>
      </c>
      <c r="AK297" s="247">
        <v>1</v>
      </c>
      <c r="AL297" s="247">
        <v>1</v>
      </c>
      <c r="AM297" s="247">
        <v>1</v>
      </c>
      <c r="AN297" s="247">
        <v>1</v>
      </c>
      <c r="AO297" s="247">
        <v>1</v>
      </c>
      <c r="AP297" s="247">
        <v>1</v>
      </c>
      <c r="AQ297" s="247">
        <v>1</v>
      </c>
      <c r="AR297" s="247">
        <v>1</v>
      </c>
      <c r="AS297" s="247">
        <v>1</v>
      </c>
      <c r="AT297" s="247">
        <v>1</v>
      </c>
      <c r="AU297" s="247">
        <v>1</v>
      </c>
      <c r="AV297" s="247">
        <v>1</v>
      </c>
      <c r="AW297" s="247">
        <v>1</v>
      </c>
      <c r="AX297" s="247">
        <v>1</v>
      </c>
      <c r="AY297" s="247">
        <v>1</v>
      </c>
      <c r="AZ297" s="247">
        <v>1</v>
      </c>
      <c r="BA297" s="247">
        <v>1</v>
      </c>
      <c r="BB297" s="247">
        <v>1</v>
      </c>
      <c r="BC297" s="247">
        <v>1</v>
      </c>
      <c r="BD297" s="247">
        <v>1</v>
      </c>
      <c r="BE297" s="247">
        <v>1</v>
      </c>
      <c r="BF297" s="247">
        <v>1</v>
      </c>
      <c r="BG297" s="247">
        <v>1</v>
      </c>
      <c r="BH297" s="247">
        <v>1</v>
      </c>
      <c r="BI297" s="247">
        <v>1</v>
      </c>
      <c r="BJ297" s="247">
        <v>1</v>
      </c>
      <c r="BK297" s="247">
        <v>1</v>
      </c>
      <c r="BL297" s="247"/>
      <c r="BM297" s="248"/>
    </row>
    <row r="298" spans="1:65" s="236" customFormat="1" ht="5.25">
      <c r="A298" s="243">
        <v>87</v>
      </c>
      <c r="B298" s="249" t="s">
        <v>600</v>
      </c>
      <c r="C298" s="245" t="s">
        <v>526</v>
      </c>
      <c r="D298" s="246">
        <v>0.08</v>
      </c>
      <c r="E298" s="247">
        <v>1</v>
      </c>
      <c r="F298" s="247">
        <v>1</v>
      </c>
      <c r="G298" s="247">
        <v>1</v>
      </c>
      <c r="H298" s="247">
        <v>1</v>
      </c>
      <c r="I298" s="247">
        <v>1</v>
      </c>
      <c r="J298" s="247">
        <v>1</v>
      </c>
      <c r="K298" s="247">
        <v>1</v>
      </c>
      <c r="L298" s="247">
        <v>1</v>
      </c>
      <c r="M298" s="247">
        <v>1</v>
      </c>
      <c r="N298" s="247">
        <v>1</v>
      </c>
      <c r="O298" s="247">
        <v>1</v>
      </c>
      <c r="P298" s="247">
        <v>1</v>
      </c>
      <c r="Q298" s="247">
        <v>1</v>
      </c>
      <c r="R298" s="247">
        <v>1</v>
      </c>
      <c r="S298" s="247">
        <v>1</v>
      </c>
      <c r="T298" s="247">
        <v>1</v>
      </c>
      <c r="U298" s="247">
        <v>1</v>
      </c>
      <c r="V298" s="247">
        <v>1</v>
      </c>
      <c r="W298" s="247">
        <v>1</v>
      </c>
      <c r="X298" s="247">
        <v>1</v>
      </c>
      <c r="Y298" s="247">
        <v>1</v>
      </c>
      <c r="Z298" s="247">
        <v>1</v>
      </c>
      <c r="AA298" s="247">
        <v>1</v>
      </c>
      <c r="AB298" s="247">
        <v>1</v>
      </c>
      <c r="AC298" s="247">
        <v>1</v>
      </c>
      <c r="AD298" s="247">
        <v>1</v>
      </c>
      <c r="AE298" s="247">
        <v>1</v>
      </c>
      <c r="AF298" s="247">
        <v>1</v>
      </c>
      <c r="AG298" s="247">
        <v>1</v>
      </c>
      <c r="AH298" s="247">
        <v>1</v>
      </c>
      <c r="AI298" s="247">
        <v>1</v>
      </c>
      <c r="AJ298" s="247">
        <v>1</v>
      </c>
      <c r="AK298" s="247">
        <v>1</v>
      </c>
      <c r="AL298" s="247">
        <v>1</v>
      </c>
      <c r="AM298" s="247">
        <v>1</v>
      </c>
      <c r="AN298" s="247">
        <v>1</v>
      </c>
      <c r="AO298" s="247">
        <v>1</v>
      </c>
      <c r="AP298" s="247">
        <v>1</v>
      </c>
      <c r="AQ298" s="247">
        <v>1</v>
      </c>
      <c r="AR298" s="247">
        <v>1</v>
      </c>
      <c r="AS298" s="247">
        <v>1</v>
      </c>
      <c r="AT298" s="247">
        <v>1</v>
      </c>
      <c r="AU298" s="247">
        <v>1</v>
      </c>
      <c r="AV298" s="247">
        <v>1</v>
      </c>
      <c r="AW298" s="247">
        <v>1</v>
      </c>
      <c r="AX298" s="247">
        <v>1</v>
      </c>
      <c r="AY298" s="247">
        <v>1</v>
      </c>
      <c r="AZ298" s="247">
        <v>1</v>
      </c>
      <c r="BA298" s="247">
        <v>1</v>
      </c>
      <c r="BB298" s="247">
        <v>1</v>
      </c>
      <c r="BC298" s="247">
        <v>1</v>
      </c>
      <c r="BD298" s="247">
        <v>1</v>
      </c>
      <c r="BE298" s="247">
        <v>1</v>
      </c>
      <c r="BF298" s="247">
        <v>1</v>
      </c>
      <c r="BG298" s="247">
        <v>1</v>
      </c>
      <c r="BH298" s="247">
        <v>1</v>
      </c>
      <c r="BI298" s="247">
        <v>1</v>
      </c>
      <c r="BJ298" s="247">
        <v>1</v>
      </c>
      <c r="BK298" s="247">
        <v>1</v>
      </c>
      <c r="BL298" s="247"/>
      <c r="BM298" s="248"/>
    </row>
    <row r="299" spans="1:65" s="236" customFormat="1" ht="5.25">
      <c r="A299" s="243">
        <v>88</v>
      </c>
      <c r="B299" s="249" t="s">
        <v>601</v>
      </c>
      <c r="C299" s="245" t="s">
        <v>526</v>
      </c>
      <c r="D299" s="246">
        <v>0.08</v>
      </c>
      <c r="E299" s="247">
        <v>1</v>
      </c>
      <c r="F299" s="247">
        <v>1</v>
      </c>
      <c r="G299" s="247">
        <v>1</v>
      </c>
      <c r="H299" s="247">
        <v>1</v>
      </c>
      <c r="I299" s="247">
        <v>1</v>
      </c>
      <c r="J299" s="247">
        <v>1</v>
      </c>
      <c r="K299" s="247">
        <v>1</v>
      </c>
      <c r="L299" s="247">
        <v>1</v>
      </c>
      <c r="M299" s="247">
        <v>1</v>
      </c>
      <c r="N299" s="247">
        <v>1</v>
      </c>
      <c r="O299" s="247">
        <v>1</v>
      </c>
      <c r="P299" s="247">
        <v>1</v>
      </c>
      <c r="Q299" s="247">
        <v>1</v>
      </c>
      <c r="R299" s="247">
        <v>1</v>
      </c>
      <c r="S299" s="247">
        <v>1</v>
      </c>
      <c r="T299" s="247">
        <v>1</v>
      </c>
      <c r="U299" s="247">
        <v>1</v>
      </c>
      <c r="V299" s="247">
        <v>1</v>
      </c>
      <c r="W299" s="247">
        <v>1</v>
      </c>
      <c r="X299" s="247">
        <v>1</v>
      </c>
      <c r="Y299" s="247">
        <v>1</v>
      </c>
      <c r="Z299" s="247">
        <v>1</v>
      </c>
      <c r="AA299" s="247">
        <v>1</v>
      </c>
      <c r="AB299" s="247">
        <v>1</v>
      </c>
      <c r="AC299" s="247">
        <v>1</v>
      </c>
      <c r="AD299" s="247">
        <v>1</v>
      </c>
      <c r="AE299" s="247">
        <v>1</v>
      </c>
      <c r="AF299" s="247">
        <v>1</v>
      </c>
      <c r="AG299" s="247">
        <v>1</v>
      </c>
      <c r="AH299" s="247">
        <v>1</v>
      </c>
      <c r="AI299" s="247">
        <v>1</v>
      </c>
      <c r="AJ299" s="247">
        <v>1</v>
      </c>
      <c r="AK299" s="247">
        <v>1</v>
      </c>
      <c r="AL299" s="247">
        <v>1</v>
      </c>
      <c r="AM299" s="247">
        <v>1</v>
      </c>
      <c r="AN299" s="247">
        <v>1</v>
      </c>
      <c r="AO299" s="247">
        <v>1</v>
      </c>
      <c r="AP299" s="247">
        <v>1</v>
      </c>
      <c r="AQ299" s="247">
        <v>1</v>
      </c>
      <c r="AR299" s="247">
        <v>1</v>
      </c>
      <c r="AS299" s="247">
        <v>1</v>
      </c>
      <c r="AT299" s="247">
        <v>1</v>
      </c>
      <c r="AU299" s="247">
        <v>1</v>
      </c>
      <c r="AV299" s="247">
        <v>1</v>
      </c>
      <c r="AW299" s="247">
        <v>1</v>
      </c>
      <c r="AX299" s="247">
        <v>1</v>
      </c>
      <c r="AY299" s="247">
        <v>1</v>
      </c>
      <c r="AZ299" s="247">
        <v>1</v>
      </c>
      <c r="BA299" s="247">
        <v>1</v>
      </c>
      <c r="BB299" s="247">
        <v>1</v>
      </c>
      <c r="BC299" s="247">
        <v>1</v>
      </c>
      <c r="BD299" s="247">
        <v>1</v>
      </c>
      <c r="BE299" s="247">
        <v>1</v>
      </c>
      <c r="BF299" s="247">
        <v>1</v>
      </c>
      <c r="BG299" s="247">
        <v>1</v>
      </c>
      <c r="BH299" s="247">
        <v>1</v>
      </c>
      <c r="BI299" s="247">
        <v>1</v>
      </c>
      <c r="BJ299" s="247">
        <v>1</v>
      </c>
      <c r="BK299" s="247">
        <v>1</v>
      </c>
      <c r="BL299" s="247"/>
      <c r="BM299" s="248"/>
    </row>
    <row r="300" spans="1:65" s="236" customFormat="1" ht="5.25">
      <c r="A300" s="243">
        <v>89</v>
      </c>
      <c r="B300" s="249" t="s">
        <v>602</v>
      </c>
      <c r="C300" s="245" t="s">
        <v>526</v>
      </c>
      <c r="D300" s="246">
        <v>0.072</v>
      </c>
      <c r="E300" s="247">
        <v>1</v>
      </c>
      <c r="F300" s="247">
        <v>1</v>
      </c>
      <c r="G300" s="247">
        <v>1</v>
      </c>
      <c r="H300" s="247">
        <v>1</v>
      </c>
      <c r="I300" s="247">
        <v>1</v>
      </c>
      <c r="J300" s="247">
        <v>1</v>
      </c>
      <c r="K300" s="247">
        <v>1</v>
      </c>
      <c r="L300" s="247">
        <v>1</v>
      </c>
      <c r="M300" s="247">
        <v>1</v>
      </c>
      <c r="N300" s="247">
        <v>1</v>
      </c>
      <c r="O300" s="247">
        <v>1</v>
      </c>
      <c r="P300" s="247">
        <v>1</v>
      </c>
      <c r="Q300" s="247">
        <v>1</v>
      </c>
      <c r="R300" s="247">
        <v>1</v>
      </c>
      <c r="S300" s="247">
        <v>1</v>
      </c>
      <c r="T300" s="247">
        <v>1</v>
      </c>
      <c r="U300" s="247">
        <v>1</v>
      </c>
      <c r="V300" s="247">
        <v>1</v>
      </c>
      <c r="W300" s="247">
        <v>1</v>
      </c>
      <c r="X300" s="247">
        <v>1</v>
      </c>
      <c r="Y300" s="247">
        <v>1</v>
      </c>
      <c r="Z300" s="247">
        <v>1</v>
      </c>
      <c r="AA300" s="247">
        <v>1</v>
      </c>
      <c r="AB300" s="247">
        <v>1</v>
      </c>
      <c r="AC300" s="247">
        <v>1</v>
      </c>
      <c r="AD300" s="247">
        <v>1</v>
      </c>
      <c r="AE300" s="247">
        <v>1</v>
      </c>
      <c r="AF300" s="247">
        <v>1</v>
      </c>
      <c r="AG300" s="247">
        <v>1</v>
      </c>
      <c r="AH300" s="247">
        <v>1</v>
      </c>
      <c r="AI300" s="247">
        <v>1</v>
      </c>
      <c r="AJ300" s="247">
        <v>1</v>
      </c>
      <c r="AK300" s="247">
        <v>1</v>
      </c>
      <c r="AL300" s="247">
        <v>1</v>
      </c>
      <c r="AM300" s="247">
        <v>1</v>
      </c>
      <c r="AN300" s="247">
        <v>1</v>
      </c>
      <c r="AO300" s="247">
        <v>1</v>
      </c>
      <c r="AP300" s="247">
        <v>1</v>
      </c>
      <c r="AQ300" s="247">
        <v>1</v>
      </c>
      <c r="AR300" s="247">
        <v>1</v>
      </c>
      <c r="AS300" s="247">
        <v>1</v>
      </c>
      <c r="AT300" s="247">
        <v>1</v>
      </c>
      <c r="AU300" s="247">
        <v>1</v>
      </c>
      <c r="AV300" s="247">
        <v>1</v>
      </c>
      <c r="AW300" s="247">
        <v>1</v>
      </c>
      <c r="AX300" s="247">
        <v>1</v>
      </c>
      <c r="AY300" s="247">
        <v>1</v>
      </c>
      <c r="AZ300" s="247">
        <v>1</v>
      </c>
      <c r="BA300" s="247">
        <v>1</v>
      </c>
      <c r="BB300" s="247">
        <v>1</v>
      </c>
      <c r="BC300" s="247">
        <v>1</v>
      </c>
      <c r="BD300" s="247">
        <v>1</v>
      </c>
      <c r="BE300" s="247">
        <v>1</v>
      </c>
      <c r="BF300" s="247">
        <v>1</v>
      </c>
      <c r="BG300" s="247">
        <v>1</v>
      </c>
      <c r="BH300" s="247">
        <v>1</v>
      </c>
      <c r="BI300" s="247">
        <v>1</v>
      </c>
      <c r="BJ300" s="247">
        <v>1</v>
      </c>
      <c r="BK300" s="247">
        <v>1</v>
      </c>
      <c r="BL300" s="247"/>
      <c r="BM300" s="248"/>
    </row>
    <row r="301" spans="1:65" s="236" customFormat="1" ht="5.25">
      <c r="A301" s="243">
        <v>90</v>
      </c>
      <c r="B301" s="249" t="s">
        <v>603</v>
      </c>
      <c r="C301" s="245" t="s">
        <v>526</v>
      </c>
      <c r="D301" s="246">
        <v>0.08</v>
      </c>
      <c r="E301" s="247">
        <v>1</v>
      </c>
      <c r="F301" s="247">
        <v>1</v>
      </c>
      <c r="G301" s="247">
        <v>1</v>
      </c>
      <c r="H301" s="247">
        <v>1</v>
      </c>
      <c r="I301" s="247">
        <v>1</v>
      </c>
      <c r="J301" s="247">
        <v>1</v>
      </c>
      <c r="K301" s="247">
        <v>1</v>
      </c>
      <c r="L301" s="247">
        <v>1</v>
      </c>
      <c r="M301" s="247">
        <v>1</v>
      </c>
      <c r="N301" s="247">
        <v>1</v>
      </c>
      <c r="O301" s="247">
        <v>1</v>
      </c>
      <c r="P301" s="247">
        <v>1</v>
      </c>
      <c r="Q301" s="247">
        <v>1</v>
      </c>
      <c r="R301" s="247">
        <v>1</v>
      </c>
      <c r="S301" s="247">
        <v>1</v>
      </c>
      <c r="T301" s="247">
        <v>1</v>
      </c>
      <c r="U301" s="247">
        <v>1</v>
      </c>
      <c r="V301" s="247">
        <v>1</v>
      </c>
      <c r="W301" s="247">
        <v>1</v>
      </c>
      <c r="X301" s="247">
        <v>1</v>
      </c>
      <c r="Y301" s="247">
        <v>1</v>
      </c>
      <c r="Z301" s="247">
        <v>1</v>
      </c>
      <c r="AA301" s="247">
        <v>1</v>
      </c>
      <c r="AB301" s="247">
        <v>1</v>
      </c>
      <c r="AC301" s="247">
        <v>1</v>
      </c>
      <c r="AD301" s="247">
        <v>1</v>
      </c>
      <c r="AE301" s="247">
        <v>1</v>
      </c>
      <c r="AF301" s="247">
        <v>1</v>
      </c>
      <c r="AG301" s="247">
        <v>1</v>
      </c>
      <c r="AH301" s="247">
        <v>1</v>
      </c>
      <c r="AI301" s="247">
        <v>1</v>
      </c>
      <c r="AJ301" s="247">
        <v>1</v>
      </c>
      <c r="AK301" s="247">
        <v>1</v>
      </c>
      <c r="AL301" s="247">
        <v>1</v>
      </c>
      <c r="AM301" s="247">
        <v>1</v>
      </c>
      <c r="AN301" s="247">
        <v>1</v>
      </c>
      <c r="AO301" s="247">
        <v>1</v>
      </c>
      <c r="AP301" s="247">
        <v>1</v>
      </c>
      <c r="AQ301" s="247">
        <v>1</v>
      </c>
      <c r="AR301" s="247">
        <v>1</v>
      </c>
      <c r="AS301" s="247">
        <v>1</v>
      </c>
      <c r="AT301" s="247">
        <v>1</v>
      </c>
      <c r="AU301" s="247">
        <v>1</v>
      </c>
      <c r="AV301" s="247">
        <v>1</v>
      </c>
      <c r="AW301" s="247">
        <v>1</v>
      </c>
      <c r="AX301" s="247">
        <v>1</v>
      </c>
      <c r="AY301" s="247">
        <v>1</v>
      </c>
      <c r="AZ301" s="247">
        <v>1</v>
      </c>
      <c r="BA301" s="247">
        <v>1</v>
      </c>
      <c r="BB301" s="247">
        <v>1</v>
      </c>
      <c r="BC301" s="247">
        <v>1</v>
      </c>
      <c r="BD301" s="247">
        <v>1</v>
      </c>
      <c r="BE301" s="247">
        <v>1</v>
      </c>
      <c r="BF301" s="247">
        <v>1</v>
      </c>
      <c r="BG301" s="247">
        <v>1</v>
      </c>
      <c r="BH301" s="247">
        <v>1</v>
      </c>
      <c r="BI301" s="247">
        <v>1</v>
      </c>
      <c r="BJ301" s="247">
        <v>1</v>
      </c>
      <c r="BK301" s="247">
        <v>1</v>
      </c>
      <c r="BL301" s="247"/>
      <c r="BM301" s="248"/>
    </row>
    <row r="302" spans="1:65" s="236" customFormat="1" ht="5.25">
      <c r="A302" s="243">
        <v>91</v>
      </c>
      <c r="B302" s="249" t="s">
        <v>604</v>
      </c>
      <c r="C302" s="245" t="s">
        <v>526</v>
      </c>
      <c r="D302" s="246">
        <v>0.075</v>
      </c>
      <c r="E302" s="247">
        <v>1</v>
      </c>
      <c r="F302" s="247">
        <v>1</v>
      </c>
      <c r="G302" s="247">
        <v>1</v>
      </c>
      <c r="H302" s="247">
        <v>1</v>
      </c>
      <c r="I302" s="247">
        <v>1</v>
      </c>
      <c r="J302" s="247">
        <v>1</v>
      </c>
      <c r="K302" s="247">
        <v>1</v>
      </c>
      <c r="L302" s="247">
        <v>1</v>
      </c>
      <c r="M302" s="247">
        <v>1</v>
      </c>
      <c r="N302" s="247">
        <v>1</v>
      </c>
      <c r="O302" s="247">
        <v>1</v>
      </c>
      <c r="P302" s="247">
        <v>1</v>
      </c>
      <c r="Q302" s="247">
        <v>1</v>
      </c>
      <c r="R302" s="247">
        <v>1</v>
      </c>
      <c r="S302" s="247">
        <v>1</v>
      </c>
      <c r="T302" s="247">
        <v>1</v>
      </c>
      <c r="U302" s="247">
        <v>1</v>
      </c>
      <c r="V302" s="247">
        <v>1</v>
      </c>
      <c r="W302" s="247">
        <v>1</v>
      </c>
      <c r="X302" s="247">
        <v>1</v>
      </c>
      <c r="Y302" s="247">
        <v>1</v>
      </c>
      <c r="Z302" s="247">
        <v>1</v>
      </c>
      <c r="AA302" s="247">
        <v>1</v>
      </c>
      <c r="AB302" s="247">
        <v>1</v>
      </c>
      <c r="AC302" s="247">
        <v>1</v>
      </c>
      <c r="AD302" s="247">
        <v>1</v>
      </c>
      <c r="AE302" s="247">
        <v>1</v>
      </c>
      <c r="AF302" s="247">
        <v>1</v>
      </c>
      <c r="AG302" s="247">
        <v>1</v>
      </c>
      <c r="AH302" s="247">
        <v>1</v>
      </c>
      <c r="AI302" s="247">
        <v>1</v>
      </c>
      <c r="AJ302" s="247">
        <v>1</v>
      </c>
      <c r="AK302" s="247">
        <v>1</v>
      </c>
      <c r="AL302" s="247">
        <v>1</v>
      </c>
      <c r="AM302" s="247">
        <v>1</v>
      </c>
      <c r="AN302" s="247">
        <v>1</v>
      </c>
      <c r="AO302" s="247">
        <v>1</v>
      </c>
      <c r="AP302" s="247">
        <v>1</v>
      </c>
      <c r="AQ302" s="247">
        <v>1</v>
      </c>
      <c r="AR302" s="247">
        <v>1</v>
      </c>
      <c r="AS302" s="247">
        <v>1</v>
      </c>
      <c r="AT302" s="247">
        <v>1</v>
      </c>
      <c r="AU302" s="247">
        <v>1</v>
      </c>
      <c r="AV302" s="247">
        <v>1</v>
      </c>
      <c r="AW302" s="247">
        <v>1</v>
      </c>
      <c r="AX302" s="247">
        <v>1</v>
      </c>
      <c r="AY302" s="247">
        <v>1</v>
      </c>
      <c r="AZ302" s="247">
        <v>1</v>
      </c>
      <c r="BA302" s="247">
        <v>1</v>
      </c>
      <c r="BB302" s="247">
        <v>1</v>
      </c>
      <c r="BC302" s="247">
        <v>1</v>
      </c>
      <c r="BD302" s="247">
        <v>1</v>
      </c>
      <c r="BE302" s="247">
        <v>1</v>
      </c>
      <c r="BF302" s="247">
        <v>1</v>
      </c>
      <c r="BG302" s="247">
        <v>1</v>
      </c>
      <c r="BH302" s="247">
        <v>1</v>
      </c>
      <c r="BI302" s="247">
        <v>1</v>
      </c>
      <c r="BJ302" s="247">
        <v>1</v>
      </c>
      <c r="BK302" s="247">
        <v>1</v>
      </c>
      <c r="BL302" s="247"/>
      <c r="BM302" s="248"/>
    </row>
    <row r="303" spans="1:65" s="236" customFormat="1" ht="5.25">
      <c r="A303" s="243">
        <v>92</v>
      </c>
      <c r="B303" s="249" t="s">
        <v>605</v>
      </c>
      <c r="C303" s="245" t="s">
        <v>526</v>
      </c>
      <c r="D303" s="246">
        <v>0.072</v>
      </c>
      <c r="E303" s="247">
        <v>1</v>
      </c>
      <c r="F303" s="247">
        <v>1</v>
      </c>
      <c r="G303" s="247">
        <v>1</v>
      </c>
      <c r="H303" s="247">
        <v>1</v>
      </c>
      <c r="I303" s="247">
        <v>1</v>
      </c>
      <c r="J303" s="247">
        <v>1</v>
      </c>
      <c r="K303" s="247">
        <v>1</v>
      </c>
      <c r="L303" s="247">
        <v>1</v>
      </c>
      <c r="M303" s="247">
        <v>1</v>
      </c>
      <c r="N303" s="247">
        <v>1</v>
      </c>
      <c r="O303" s="247">
        <v>1</v>
      </c>
      <c r="P303" s="247">
        <v>1</v>
      </c>
      <c r="Q303" s="247">
        <v>1</v>
      </c>
      <c r="R303" s="247">
        <v>1</v>
      </c>
      <c r="S303" s="247">
        <v>1</v>
      </c>
      <c r="T303" s="247">
        <v>1</v>
      </c>
      <c r="U303" s="247">
        <v>1</v>
      </c>
      <c r="V303" s="247">
        <v>1</v>
      </c>
      <c r="W303" s="247">
        <v>1</v>
      </c>
      <c r="X303" s="247">
        <v>1</v>
      </c>
      <c r="Y303" s="247">
        <v>1</v>
      </c>
      <c r="Z303" s="247">
        <v>1</v>
      </c>
      <c r="AA303" s="247">
        <v>1</v>
      </c>
      <c r="AB303" s="247">
        <v>1</v>
      </c>
      <c r="AC303" s="247">
        <v>1</v>
      </c>
      <c r="AD303" s="247">
        <v>1</v>
      </c>
      <c r="AE303" s="247">
        <v>1</v>
      </c>
      <c r="AF303" s="247">
        <v>1</v>
      </c>
      <c r="AG303" s="247">
        <v>1</v>
      </c>
      <c r="AH303" s="247">
        <v>1</v>
      </c>
      <c r="AI303" s="247">
        <v>1</v>
      </c>
      <c r="AJ303" s="247">
        <v>1</v>
      </c>
      <c r="AK303" s="247">
        <v>1</v>
      </c>
      <c r="AL303" s="247">
        <v>1</v>
      </c>
      <c r="AM303" s="247">
        <v>1</v>
      </c>
      <c r="AN303" s="247">
        <v>1</v>
      </c>
      <c r="AO303" s="247">
        <v>1</v>
      </c>
      <c r="AP303" s="247">
        <v>1</v>
      </c>
      <c r="AQ303" s="247">
        <v>1</v>
      </c>
      <c r="AR303" s="247">
        <v>1</v>
      </c>
      <c r="AS303" s="247">
        <v>1</v>
      </c>
      <c r="AT303" s="247">
        <v>1</v>
      </c>
      <c r="AU303" s="247">
        <v>1</v>
      </c>
      <c r="AV303" s="247">
        <v>1</v>
      </c>
      <c r="AW303" s="247">
        <v>1</v>
      </c>
      <c r="AX303" s="247">
        <v>1</v>
      </c>
      <c r="AY303" s="247">
        <v>1</v>
      </c>
      <c r="AZ303" s="247">
        <v>1</v>
      </c>
      <c r="BA303" s="247">
        <v>1</v>
      </c>
      <c r="BB303" s="247">
        <v>1</v>
      </c>
      <c r="BC303" s="247">
        <v>1</v>
      </c>
      <c r="BD303" s="247">
        <v>1</v>
      </c>
      <c r="BE303" s="247">
        <v>1</v>
      </c>
      <c r="BF303" s="247">
        <v>1</v>
      </c>
      <c r="BG303" s="247">
        <v>1</v>
      </c>
      <c r="BH303" s="247">
        <v>1</v>
      </c>
      <c r="BI303" s="247">
        <v>1</v>
      </c>
      <c r="BJ303" s="247">
        <v>1</v>
      </c>
      <c r="BK303" s="247">
        <v>1</v>
      </c>
      <c r="BL303" s="247"/>
      <c r="BM303" s="248"/>
    </row>
    <row r="304" spans="1:65" s="236" customFormat="1" ht="5.25">
      <c r="A304" s="243">
        <v>93</v>
      </c>
      <c r="B304" s="249" t="s">
        <v>606</v>
      </c>
      <c r="C304" s="245" t="s">
        <v>526</v>
      </c>
      <c r="D304" s="246">
        <v>0.07</v>
      </c>
      <c r="E304" s="247">
        <v>1</v>
      </c>
      <c r="F304" s="247">
        <v>1</v>
      </c>
      <c r="G304" s="247">
        <v>1</v>
      </c>
      <c r="H304" s="247">
        <v>1</v>
      </c>
      <c r="I304" s="247">
        <v>1</v>
      </c>
      <c r="J304" s="247">
        <v>1</v>
      </c>
      <c r="K304" s="247">
        <v>1</v>
      </c>
      <c r="L304" s="247">
        <v>1</v>
      </c>
      <c r="M304" s="247">
        <v>1</v>
      </c>
      <c r="N304" s="247">
        <v>1</v>
      </c>
      <c r="O304" s="247">
        <v>1</v>
      </c>
      <c r="P304" s="247">
        <v>1</v>
      </c>
      <c r="Q304" s="247">
        <v>1</v>
      </c>
      <c r="R304" s="247">
        <v>1</v>
      </c>
      <c r="S304" s="247">
        <v>1</v>
      </c>
      <c r="T304" s="247">
        <v>1</v>
      </c>
      <c r="U304" s="247">
        <v>1</v>
      </c>
      <c r="V304" s="247">
        <v>1</v>
      </c>
      <c r="W304" s="247">
        <v>1</v>
      </c>
      <c r="X304" s="247">
        <v>1</v>
      </c>
      <c r="Y304" s="247">
        <v>1</v>
      </c>
      <c r="Z304" s="247">
        <v>1</v>
      </c>
      <c r="AA304" s="247">
        <v>1</v>
      </c>
      <c r="AB304" s="247">
        <v>1</v>
      </c>
      <c r="AC304" s="247">
        <v>1</v>
      </c>
      <c r="AD304" s="247">
        <v>1</v>
      </c>
      <c r="AE304" s="247">
        <v>1</v>
      </c>
      <c r="AF304" s="247">
        <v>1</v>
      </c>
      <c r="AG304" s="247">
        <v>1</v>
      </c>
      <c r="AH304" s="247">
        <v>1</v>
      </c>
      <c r="AI304" s="247">
        <v>1</v>
      </c>
      <c r="AJ304" s="247">
        <v>1</v>
      </c>
      <c r="AK304" s="247">
        <v>1</v>
      </c>
      <c r="AL304" s="247">
        <v>1</v>
      </c>
      <c r="AM304" s="247">
        <v>1</v>
      </c>
      <c r="AN304" s="247">
        <v>1</v>
      </c>
      <c r="AO304" s="247">
        <v>1</v>
      </c>
      <c r="AP304" s="247">
        <v>1</v>
      </c>
      <c r="AQ304" s="247">
        <v>1</v>
      </c>
      <c r="AR304" s="247">
        <v>1</v>
      </c>
      <c r="AS304" s="247">
        <v>1</v>
      </c>
      <c r="AT304" s="247">
        <v>1</v>
      </c>
      <c r="AU304" s="247">
        <v>1</v>
      </c>
      <c r="AV304" s="247">
        <v>1</v>
      </c>
      <c r="AW304" s="247">
        <v>1</v>
      </c>
      <c r="AX304" s="247">
        <v>1</v>
      </c>
      <c r="AY304" s="247">
        <v>1</v>
      </c>
      <c r="AZ304" s="247">
        <v>1</v>
      </c>
      <c r="BA304" s="247">
        <v>1</v>
      </c>
      <c r="BB304" s="247">
        <v>1</v>
      </c>
      <c r="BC304" s="247">
        <v>1</v>
      </c>
      <c r="BD304" s="247">
        <v>1</v>
      </c>
      <c r="BE304" s="247">
        <v>1</v>
      </c>
      <c r="BF304" s="247">
        <v>1</v>
      </c>
      <c r="BG304" s="247">
        <v>1</v>
      </c>
      <c r="BH304" s="247">
        <v>1</v>
      </c>
      <c r="BI304" s="247">
        <v>1</v>
      </c>
      <c r="BJ304" s="247">
        <v>1</v>
      </c>
      <c r="BK304" s="247">
        <v>1</v>
      </c>
      <c r="BL304" s="247"/>
      <c r="BM304" s="248"/>
    </row>
    <row r="305" spans="1:65" s="236" customFormat="1" ht="5.25">
      <c r="A305" s="243">
        <v>94</v>
      </c>
      <c r="B305" s="249" t="s">
        <v>607</v>
      </c>
      <c r="C305" s="245" t="s">
        <v>526</v>
      </c>
      <c r="D305" s="246">
        <v>0.075</v>
      </c>
      <c r="E305" s="247">
        <v>1</v>
      </c>
      <c r="F305" s="247">
        <v>1</v>
      </c>
      <c r="G305" s="247">
        <v>1</v>
      </c>
      <c r="H305" s="247">
        <v>1</v>
      </c>
      <c r="I305" s="247">
        <v>1</v>
      </c>
      <c r="J305" s="247">
        <v>1</v>
      </c>
      <c r="K305" s="247">
        <v>1</v>
      </c>
      <c r="L305" s="247">
        <v>1</v>
      </c>
      <c r="M305" s="247">
        <v>1</v>
      </c>
      <c r="N305" s="247">
        <v>1</v>
      </c>
      <c r="O305" s="247">
        <v>1</v>
      </c>
      <c r="P305" s="247">
        <v>1</v>
      </c>
      <c r="Q305" s="247">
        <v>1</v>
      </c>
      <c r="R305" s="247">
        <v>1</v>
      </c>
      <c r="S305" s="247">
        <v>1</v>
      </c>
      <c r="T305" s="247">
        <v>1</v>
      </c>
      <c r="U305" s="247">
        <v>1</v>
      </c>
      <c r="V305" s="247">
        <v>1</v>
      </c>
      <c r="W305" s="247">
        <v>1</v>
      </c>
      <c r="X305" s="247">
        <v>1</v>
      </c>
      <c r="Y305" s="247">
        <v>1</v>
      </c>
      <c r="Z305" s="247">
        <v>1</v>
      </c>
      <c r="AA305" s="247">
        <v>1</v>
      </c>
      <c r="AB305" s="247">
        <v>1</v>
      </c>
      <c r="AC305" s="247">
        <v>1</v>
      </c>
      <c r="AD305" s="247">
        <v>1</v>
      </c>
      <c r="AE305" s="247">
        <v>1</v>
      </c>
      <c r="AF305" s="247">
        <v>1</v>
      </c>
      <c r="AG305" s="247">
        <v>1</v>
      </c>
      <c r="AH305" s="247">
        <v>1</v>
      </c>
      <c r="AI305" s="247">
        <v>1</v>
      </c>
      <c r="AJ305" s="247">
        <v>1</v>
      </c>
      <c r="AK305" s="247">
        <v>1</v>
      </c>
      <c r="AL305" s="247">
        <v>1</v>
      </c>
      <c r="AM305" s="247">
        <v>1</v>
      </c>
      <c r="AN305" s="247">
        <v>1</v>
      </c>
      <c r="AO305" s="247">
        <v>1</v>
      </c>
      <c r="AP305" s="247">
        <v>1</v>
      </c>
      <c r="AQ305" s="247">
        <v>1</v>
      </c>
      <c r="AR305" s="247">
        <v>1</v>
      </c>
      <c r="AS305" s="247">
        <v>1</v>
      </c>
      <c r="AT305" s="247">
        <v>1</v>
      </c>
      <c r="AU305" s="247">
        <v>1</v>
      </c>
      <c r="AV305" s="247">
        <v>1</v>
      </c>
      <c r="AW305" s="247">
        <v>1</v>
      </c>
      <c r="AX305" s="247">
        <v>1</v>
      </c>
      <c r="AY305" s="247">
        <v>1</v>
      </c>
      <c r="AZ305" s="247">
        <v>1</v>
      </c>
      <c r="BA305" s="247">
        <v>1</v>
      </c>
      <c r="BB305" s="247">
        <v>1</v>
      </c>
      <c r="BC305" s="247">
        <v>1</v>
      </c>
      <c r="BD305" s="247">
        <v>1</v>
      </c>
      <c r="BE305" s="247">
        <v>1</v>
      </c>
      <c r="BF305" s="247">
        <v>1</v>
      </c>
      <c r="BG305" s="247">
        <v>1</v>
      </c>
      <c r="BH305" s="247">
        <v>1</v>
      </c>
      <c r="BI305" s="247">
        <v>1</v>
      </c>
      <c r="BJ305" s="247">
        <v>1</v>
      </c>
      <c r="BK305" s="247">
        <v>1</v>
      </c>
      <c r="BL305" s="247"/>
      <c r="BM305" s="248"/>
    </row>
    <row r="306" spans="1:65" s="236" customFormat="1" ht="5.25">
      <c r="A306" s="243">
        <v>95</v>
      </c>
      <c r="B306" s="249" t="s">
        <v>608</v>
      </c>
      <c r="C306" s="245" t="s">
        <v>526</v>
      </c>
      <c r="D306" s="246">
        <v>0.078</v>
      </c>
      <c r="E306" s="247">
        <v>1</v>
      </c>
      <c r="F306" s="247">
        <v>1</v>
      </c>
      <c r="G306" s="247">
        <v>1</v>
      </c>
      <c r="H306" s="247">
        <v>1</v>
      </c>
      <c r="I306" s="247">
        <v>1</v>
      </c>
      <c r="J306" s="247">
        <v>1</v>
      </c>
      <c r="K306" s="247">
        <v>1</v>
      </c>
      <c r="L306" s="247">
        <v>1</v>
      </c>
      <c r="M306" s="247">
        <v>1</v>
      </c>
      <c r="N306" s="247">
        <v>1</v>
      </c>
      <c r="O306" s="247">
        <v>1</v>
      </c>
      <c r="P306" s="247">
        <v>1</v>
      </c>
      <c r="Q306" s="247">
        <v>1</v>
      </c>
      <c r="R306" s="247">
        <v>1</v>
      </c>
      <c r="S306" s="247">
        <v>1</v>
      </c>
      <c r="T306" s="247">
        <v>1</v>
      </c>
      <c r="U306" s="247">
        <v>1</v>
      </c>
      <c r="V306" s="247">
        <v>1</v>
      </c>
      <c r="W306" s="247">
        <v>1</v>
      </c>
      <c r="X306" s="247">
        <v>1</v>
      </c>
      <c r="Y306" s="247">
        <v>1</v>
      </c>
      <c r="Z306" s="247">
        <v>1</v>
      </c>
      <c r="AA306" s="247">
        <v>1</v>
      </c>
      <c r="AB306" s="247">
        <v>1</v>
      </c>
      <c r="AC306" s="247">
        <v>1</v>
      </c>
      <c r="AD306" s="247">
        <v>1</v>
      </c>
      <c r="AE306" s="247">
        <v>1</v>
      </c>
      <c r="AF306" s="247">
        <v>1</v>
      </c>
      <c r="AG306" s="247">
        <v>1</v>
      </c>
      <c r="AH306" s="247">
        <v>1</v>
      </c>
      <c r="AI306" s="247">
        <v>1</v>
      </c>
      <c r="AJ306" s="247">
        <v>1</v>
      </c>
      <c r="AK306" s="247">
        <v>1</v>
      </c>
      <c r="AL306" s="247">
        <v>1</v>
      </c>
      <c r="AM306" s="247">
        <v>1</v>
      </c>
      <c r="AN306" s="247">
        <v>1</v>
      </c>
      <c r="AO306" s="247">
        <v>1</v>
      </c>
      <c r="AP306" s="247">
        <v>1</v>
      </c>
      <c r="AQ306" s="247">
        <v>1</v>
      </c>
      <c r="AR306" s="247">
        <v>1</v>
      </c>
      <c r="AS306" s="247">
        <v>1</v>
      </c>
      <c r="AT306" s="247">
        <v>1</v>
      </c>
      <c r="AU306" s="247">
        <v>1</v>
      </c>
      <c r="AV306" s="247">
        <v>1</v>
      </c>
      <c r="AW306" s="247">
        <v>1</v>
      </c>
      <c r="AX306" s="247">
        <v>1</v>
      </c>
      <c r="AY306" s="247">
        <v>1</v>
      </c>
      <c r="AZ306" s="247">
        <v>1</v>
      </c>
      <c r="BA306" s="247">
        <v>1</v>
      </c>
      <c r="BB306" s="247">
        <v>1</v>
      </c>
      <c r="BC306" s="247">
        <v>1</v>
      </c>
      <c r="BD306" s="247">
        <v>1</v>
      </c>
      <c r="BE306" s="247">
        <v>1</v>
      </c>
      <c r="BF306" s="247">
        <v>1</v>
      </c>
      <c r="BG306" s="247">
        <v>1</v>
      </c>
      <c r="BH306" s="247">
        <v>1</v>
      </c>
      <c r="BI306" s="247">
        <v>1</v>
      </c>
      <c r="BJ306" s="247">
        <v>1</v>
      </c>
      <c r="BK306" s="247">
        <v>1</v>
      </c>
      <c r="BL306" s="247"/>
      <c r="BM306" s="248"/>
    </row>
    <row r="307" spans="1:65" s="236" customFormat="1" ht="5.25">
      <c r="A307" s="243">
        <v>96</v>
      </c>
      <c r="B307" s="249" t="s">
        <v>609</v>
      </c>
      <c r="C307" s="245" t="s">
        <v>526</v>
      </c>
      <c r="D307" s="246">
        <v>0.07</v>
      </c>
      <c r="E307" s="247">
        <v>1</v>
      </c>
      <c r="F307" s="247">
        <v>1</v>
      </c>
      <c r="G307" s="247">
        <v>1</v>
      </c>
      <c r="H307" s="247">
        <v>1</v>
      </c>
      <c r="I307" s="247">
        <v>1</v>
      </c>
      <c r="J307" s="247">
        <v>1</v>
      </c>
      <c r="K307" s="247">
        <v>1</v>
      </c>
      <c r="L307" s="247">
        <v>1</v>
      </c>
      <c r="M307" s="247">
        <v>1</v>
      </c>
      <c r="N307" s="247">
        <v>1</v>
      </c>
      <c r="O307" s="247">
        <v>1</v>
      </c>
      <c r="P307" s="247">
        <v>1</v>
      </c>
      <c r="Q307" s="247">
        <v>1</v>
      </c>
      <c r="R307" s="247">
        <v>1</v>
      </c>
      <c r="S307" s="247">
        <v>1</v>
      </c>
      <c r="T307" s="247">
        <v>1</v>
      </c>
      <c r="U307" s="247">
        <v>1</v>
      </c>
      <c r="V307" s="247">
        <v>1</v>
      </c>
      <c r="W307" s="247">
        <v>1</v>
      </c>
      <c r="X307" s="247">
        <v>1</v>
      </c>
      <c r="Y307" s="247">
        <v>1</v>
      </c>
      <c r="Z307" s="247">
        <v>1</v>
      </c>
      <c r="AA307" s="247">
        <v>1</v>
      </c>
      <c r="AB307" s="247">
        <v>1</v>
      </c>
      <c r="AC307" s="247">
        <v>1</v>
      </c>
      <c r="AD307" s="247">
        <v>1</v>
      </c>
      <c r="AE307" s="247">
        <v>1</v>
      </c>
      <c r="AF307" s="247">
        <v>1</v>
      </c>
      <c r="AG307" s="247">
        <v>1</v>
      </c>
      <c r="AH307" s="247">
        <v>1</v>
      </c>
      <c r="AI307" s="247">
        <v>1</v>
      </c>
      <c r="AJ307" s="247">
        <v>1</v>
      </c>
      <c r="AK307" s="247">
        <v>1</v>
      </c>
      <c r="AL307" s="247">
        <v>1</v>
      </c>
      <c r="AM307" s="247">
        <v>1</v>
      </c>
      <c r="AN307" s="247">
        <v>1</v>
      </c>
      <c r="AO307" s="247">
        <v>1</v>
      </c>
      <c r="AP307" s="247">
        <v>1</v>
      </c>
      <c r="AQ307" s="247">
        <v>1</v>
      </c>
      <c r="AR307" s="247">
        <v>1</v>
      </c>
      <c r="AS307" s="247">
        <v>1</v>
      </c>
      <c r="AT307" s="247">
        <v>1</v>
      </c>
      <c r="AU307" s="247">
        <v>1</v>
      </c>
      <c r="AV307" s="247">
        <v>1</v>
      </c>
      <c r="AW307" s="247">
        <v>1</v>
      </c>
      <c r="AX307" s="247">
        <v>1</v>
      </c>
      <c r="AY307" s="247">
        <v>1</v>
      </c>
      <c r="AZ307" s="247">
        <v>1</v>
      </c>
      <c r="BA307" s="247">
        <v>1</v>
      </c>
      <c r="BB307" s="247">
        <v>1</v>
      </c>
      <c r="BC307" s="247">
        <v>1</v>
      </c>
      <c r="BD307" s="247">
        <v>1</v>
      </c>
      <c r="BE307" s="247">
        <v>1</v>
      </c>
      <c r="BF307" s="247">
        <v>1</v>
      </c>
      <c r="BG307" s="247">
        <v>1</v>
      </c>
      <c r="BH307" s="247">
        <v>1</v>
      </c>
      <c r="BI307" s="247">
        <v>1</v>
      </c>
      <c r="BJ307" s="247">
        <v>1</v>
      </c>
      <c r="BK307" s="247">
        <v>1</v>
      </c>
      <c r="BL307" s="247"/>
      <c r="BM307" s="248"/>
    </row>
    <row r="308" spans="1:65" s="236" customFormat="1" ht="5.25">
      <c r="A308" s="243">
        <v>97</v>
      </c>
      <c r="B308" s="249" t="s">
        <v>610</v>
      </c>
      <c r="C308" s="245" t="s">
        <v>526</v>
      </c>
      <c r="D308" s="246">
        <v>0.075</v>
      </c>
      <c r="E308" s="247">
        <v>1</v>
      </c>
      <c r="F308" s="247">
        <v>1</v>
      </c>
      <c r="G308" s="247">
        <v>1</v>
      </c>
      <c r="H308" s="247">
        <v>1</v>
      </c>
      <c r="I308" s="247">
        <v>1</v>
      </c>
      <c r="J308" s="247">
        <v>1</v>
      </c>
      <c r="K308" s="247">
        <v>1</v>
      </c>
      <c r="L308" s="247">
        <v>1</v>
      </c>
      <c r="M308" s="247">
        <v>1</v>
      </c>
      <c r="N308" s="247">
        <v>1</v>
      </c>
      <c r="O308" s="247">
        <v>1</v>
      </c>
      <c r="P308" s="247">
        <v>1</v>
      </c>
      <c r="Q308" s="247">
        <v>1</v>
      </c>
      <c r="R308" s="247">
        <v>1</v>
      </c>
      <c r="S308" s="247">
        <v>1</v>
      </c>
      <c r="T308" s="247">
        <v>1</v>
      </c>
      <c r="U308" s="247">
        <v>1</v>
      </c>
      <c r="V308" s="247">
        <v>1</v>
      </c>
      <c r="W308" s="247">
        <v>1</v>
      </c>
      <c r="X308" s="247">
        <v>1</v>
      </c>
      <c r="Y308" s="247">
        <v>1</v>
      </c>
      <c r="Z308" s="247">
        <v>1</v>
      </c>
      <c r="AA308" s="247">
        <v>1</v>
      </c>
      <c r="AB308" s="247">
        <v>1</v>
      </c>
      <c r="AC308" s="247">
        <v>1</v>
      </c>
      <c r="AD308" s="247">
        <v>1</v>
      </c>
      <c r="AE308" s="247">
        <v>1</v>
      </c>
      <c r="AF308" s="247">
        <v>1</v>
      </c>
      <c r="AG308" s="247">
        <v>1</v>
      </c>
      <c r="AH308" s="247">
        <v>1</v>
      </c>
      <c r="AI308" s="247">
        <v>1</v>
      </c>
      <c r="AJ308" s="247">
        <v>1</v>
      </c>
      <c r="AK308" s="247">
        <v>1</v>
      </c>
      <c r="AL308" s="247">
        <v>1</v>
      </c>
      <c r="AM308" s="247">
        <v>1</v>
      </c>
      <c r="AN308" s="247">
        <v>1</v>
      </c>
      <c r="AO308" s="247">
        <v>1</v>
      </c>
      <c r="AP308" s="247">
        <v>1</v>
      </c>
      <c r="AQ308" s="247">
        <v>1</v>
      </c>
      <c r="AR308" s="247">
        <v>1</v>
      </c>
      <c r="AS308" s="247">
        <v>1</v>
      </c>
      <c r="AT308" s="247">
        <v>1</v>
      </c>
      <c r="AU308" s="247">
        <v>1</v>
      </c>
      <c r="AV308" s="247">
        <v>1</v>
      </c>
      <c r="AW308" s="247">
        <v>1</v>
      </c>
      <c r="AX308" s="247">
        <v>1</v>
      </c>
      <c r="AY308" s="247">
        <v>1</v>
      </c>
      <c r="AZ308" s="247">
        <v>1</v>
      </c>
      <c r="BA308" s="247">
        <v>1</v>
      </c>
      <c r="BB308" s="247">
        <v>1</v>
      </c>
      <c r="BC308" s="247">
        <v>1</v>
      </c>
      <c r="BD308" s="247">
        <v>1</v>
      </c>
      <c r="BE308" s="247">
        <v>1</v>
      </c>
      <c r="BF308" s="247">
        <v>1</v>
      </c>
      <c r="BG308" s="247">
        <v>1</v>
      </c>
      <c r="BH308" s="247">
        <v>1</v>
      </c>
      <c r="BI308" s="247">
        <v>1</v>
      </c>
      <c r="BJ308" s="247">
        <v>1</v>
      </c>
      <c r="BK308" s="247">
        <v>1</v>
      </c>
      <c r="BL308" s="247"/>
      <c r="BM308" s="248"/>
    </row>
    <row r="309" spans="1:65" s="236" customFormat="1" ht="5.25">
      <c r="A309" s="243">
        <v>98</v>
      </c>
      <c r="B309" s="249" t="s">
        <v>611</v>
      </c>
      <c r="C309" s="245" t="s">
        <v>526</v>
      </c>
      <c r="D309" s="246">
        <v>0.075</v>
      </c>
      <c r="E309" s="247">
        <v>1</v>
      </c>
      <c r="F309" s="247">
        <v>1</v>
      </c>
      <c r="G309" s="247">
        <v>1</v>
      </c>
      <c r="H309" s="247">
        <v>1</v>
      </c>
      <c r="I309" s="247">
        <v>1</v>
      </c>
      <c r="J309" s="247">
        <v>1</v>
      </c>
      <c r="K309" s="247">
        <v>1</v>
      </c>
      <c r="L309" s="247">
        <v>1</v>
      </c>
      <c r="M309" s="247">
        <v>1</v>
      </c>
      <c r="N309" s="247">
        <v>1</v>
      </c>
      <c r="O309" s="247">
        <v>1</v>
      </c>
      <c r="P309" s="247">
        <v>1</v>
      </c>
      <c r="Q309" s="247">
        <v>1</v>
      </c>
      <c r="R309" s="247">
        <v>1</v>
      </c>
      <c r="S309" s="247">
        <v>1</v>
      </c>
      <c r="T309" s="247">
        <v>1</v>
      </c>
      <c r="U309" s="247">
        <v>1</v>
      </c>
      <c r="V309" s="247">
        <v>1</v>
      </c>
      <c r="W309" s="247">
        <v>1</v>
      </c>
      <c r="X309" s="247">
        <v>1</v>
      </c>
      <c r="Y309" s="247">
        <v>1</v>
      </c>
      <c r="Z309" s="247">
        <v>1</v>
      </c>
      <c r="AA309" s="247">
        <v>1</v>
      </c>
      <c r="AB309" s="247">
        <v>1</v>
      </c>
      <c r="AC309" s="247">
        <v>1</v>
      </c>
      <c r="AD309" s="247">
        <v>1</v>
      </c>
      <c r="AE309" s="247">
        <v>1</v>
      </c>
      <c r="AF309" s="247">
        <v>1</v>
      </c>
      <c r="AG309" s="247">
        <v>1</v>
      </c>
      <c r="AH309" s="247">
        <v>1</v>
      </c>
      <c r="AI309" s="247">
        <v>1</v>
      </c>
      <c r="AJ309" s="247">
        <v>1</v>
      </c>
      <c r="AK309" s="247">
        <v>1</v>
      </c>
      <c r="AL309" s="247">
        <v>1</v>
      </c>
      <c r="AM309" s="247">
        <v>1</v>
      </c>
      <c r="AN309" s="247">
        <v>1</v>
      </c>
      <c r="AO309" s="247">
        <v>1</v>
      </c>
      <c r="AP309" s="247">
        <v>1</v>
      </c>
      <c r="AQ309" s="247">
        <v>1</v>
      </c>
      <c r="AR309" s="247">
        <v>1</v>
      </c>
      <c r="AS309" s="247">
        <v>1</v>
      </c>
      <c r="AT309" s="247">
        <v>1</v>
      </c>
      <c r="AU309" s="247">
        <v>1</v>
      </c>
      <c r="AV309" s="247">
        <v>1</v>
      </c>
      <c r="AW309" s="247">
        <v>1</v>
      </c>
      <c r="AX309" s="247">
        <v>1</v>
      </c>
      <c r="AY309" s="247">
        <v>1</v>
      </c>
      <c r="AZ309" s="247">
        <v>1</v>
      </c>
      <c r="BA309" s="247">
        <v>1</v>
      </c>
      <c r="BB309" s="247">
        <v>1</v>
      </c>
      <c r="BC309" s="247">
        <v>1</v>
      </c>
      <c r="BD309" s="247">
        <v>1</v>
      </c>
      <c r="BE309" s="247">
        <v>1</v>
      </c>
      <c r="BF309" s="247">
        <v>1</v>
      </c>
      <c r="BG309" s="247">
        <v>1</v>
      </c>
      <c r="BH309" s="247">
        <v>1</v>
      </c>
      <c r="BI309" s="247">
        <v>1</v>
      </c>
      <c r="BJ309" s="247">
        <v>1</v>
      </c>
      <c r="BK309" s="247">
        <v>1</v>
      </c>
      <c r="BL309" s="247"/>
      <c r="BM309" s="248"/>
    </row>
    <row r="310" spans="1:65" s="236" customFormat="1" ht="5.25">
      <c r="A310" s="243">
        <v>99</v>
      </c>
      <c r="B310" s="249" t="s">
        <v>612</v>
      </c>
      <c r="C310" s="245" t="s">
        <v>526</v>
      </c>
      <c r="D310" s="246">
        <v>0.075</v>
      </c>
      <c r="E310" s="247">
        <v>1</v>
      </c>
      <c r="F310" s="247">
        <v>1</v>
      </c>
      <c r="G310" s="247">
        <v>1</v>
      </c>
      <c r="H310" s="247">
        <v>1</v>
      </c>
      <c r="I310" s="247">
        <v>1</v>
      </c>
      <c r="J310" s="247">
        <v>1</v>
      </c>
      <c r="K310" s="247">
        <v>1</v>
      </c>
      <c r="L310" s="247">
        <v>1</v>
      </c>
      <c r="M310" s="247">
        <v>1</v>
      </c>
      <c r="N310" s="247">
        <v>1</v>
      </c>
      <c r="O310" s="247">
        <v>1</v>
      </c>
      <c r="P310" s="247">
        <v>1</v>
      </c>
      <c r="Q310" s="247">
        <v>1</v>
      </c>
      <c r="R310" s="247">
        <v>1</v>
      </c>
      <c r="S310" s="247">
        <v>1</v>
      </c>
      <c r="T310" s="247">
        <v>1</v>
      </c>
      <c r="U310" s="247">
        <v>1</v>
      </c>
      <c r="V310" s="247">
        <v>1</v>
      </c>
      <c r="W310" s="247">
        <v>1</v>
      </c>
      <c r="X310" s="247">
        <v>1</v>
      </c>
      <c r="Y310" s="247">
        <v>1</v>
      </c>
      <c r="Z310" s="247">
        <v>1</v>
      </c>
      <c r="AA310" s="247">
        <v>1</v>
      </c>
      <c r="AB310" s="247">
        <v>1</v>
      </c>
      <c r="AC310" s="247">
        <v>1</v>
      </c>
      <c r="AD310" s="247">
        <v>1</v>
      </c>
      <c r="AE310" s="247">
        <v>1</v>
      </c>
      <c r="AF310" s="247">
        <v>1</v>
      </c>
      <c r="AG310" s="247">
        <v>1</v>
      </c>
      <c r="AH310" s="247">
        <v>1</v>
      </c>
      <c r="AI310" s="247">
        <v>1</v>
      </c>
      <c r="AJ310" s="247">
        <v>1</v>
      </c>
      <c r="AK310" s="247">
        <v>1</v>
      </c>
      <c r="AL310" s="247">
        <v>1</v>
      </c>
      <c r="AM310" s="247">
        <v>1</v>
      </c>
      <c r="AN310" s="247">
        <v>1</v>
      </c>
      <c r="AO310" s="247">
        <v>1</v>
      </c>
      <c r="AP310" s="247">
        <v>1</v>
      </c>
      <c r="AQ310" s="247">
        <v>1</v>
      </c>
      <c r="AR310" s="247">
        <v>1</v>
      </c>
      <c r="AS310" s="247">
        <v>1</v>
      </c>
      <c r="AT310" s="247">
        <v>1</v>
      </c>
      <c r="AU310" s="247">
        <v>1</v>
      </c>
      <c r="AV310" s="247">
        <v>1</v>
      </c>
      <c r="AW310" s="247">
        <v>1</v>
      </c>
      <c r="AX310" s="247">
        <v>1</v>
      </c>
      <c r="AY310" s="247">
        <v>1</v>
      </c>
      <c r="AZ310" s="247">
        <v>1</v>
      </c>
      <c r="BA310" s="247">
        <v>1</v>
      </c>
      <c r="BB310" s="247">
        <v>1</v>
      </c>
      <c r="BC310" s="247">
        <v>1</v>
      </c>
      <c r="BD310" s="247">
        <v>1</v>
      </c>
      <c r="BE310" s="247">
        <v>1</v>
      </c>
      <c r="BF310" s="247">
        <v>1</v>
      </c>
      <c r="BG310" s="247">
        <v>1</v>
      </c>
      <c r="BH310" s="247">
        <v>1</v>
      </c>
      <c r="BI310" s="247">
        <v>1</v>
      </c>
      <c r="BJ310" s="247">
        <v>1</v>
      </c>
      <c r="BK310" s="247">
        <v>1</v>
      </c>
      <c r="BL310" s="247"/>
      <c r="BM310" s="248"/>
    </row>
    <row r="311" spans="1:65" s="236" customFormat="1" ht="5.25">
      <c r="A311" s="243">
        <v>100</v>
      </c>
      <c r="B311" s="249" t="s">
        <v>613</v>
      </c>
      <c r="C311" s="245" t="s">
        <v>526</v>
      </c>
      <c r="D311" s="246">
        <v>0.07</v>
      </c>
      <c r="E311" s="247">
        <v>1</v>
      </c>
      <c r="F311" s="247">
        <v>1</v>
      </c>
      <c r="G311" s="247">
        <v>1</v>
      </c>
      <c r="H311" s="247">
        <v>1</v>
      </c>
      <c r="I311" s="247">
        <v>1</v>
      </c>
      <c r="J311" s="247">
        <v>1</v>
      </c>
      <c r="K311" s="247">
        <v>1</v>
      </c>
      <c r="L311" s="247">
        <v>1</v>
      </c>
      <c r="M311" s="247">
        <v>1</v>
      </c>
      <c r="N311" s="247">
        <v>1</v>
      </c>
      <c r="O311" s="247">
        <v>1</v>
      </c>
      <c r="P311" s="247">
        <v>1</v>
      </c>
      <c r="Q311" s="247">
        <v>1</v>
      </c>
      <c r="R311" s="247">
        <v>1</v>
      </c>
      <c r="S311" s="247">
        <v>1</v>
      </c>
      <c r="T311" s="247">
        <v>1</v>
      </c>
      <c r="U311" s="247">
        <v>1</v>
      </c>
      <c r="V311" s="247">
        <v>1</v>
      </c>
      <c r="W311" s="247">
        <v>1</v>
      </c>
      <c r="X311" s="247">
        <v>1</v>
      </c>
      <c r="Y311" s="247">
        <v>1</v>
      </c>
      <c r="Z311" s="247">
        <v>1</v>
      </c>
      <c r="AA311" s="247">
        <v>1</v>
      </c>
      <c r="AB311" s="247">
        <v>1</v>
      </c>
      <c r="AC311" s="247">
        <v>1</v>
      </c>
      <c r="AD311" s="247">
        <v>1</v>
      </c>
      <c r="AE311" s="247">
        <v>1</v>
      </c>
      <c r="AF311" s="247">
        <v>1</v>
      </c>
      <c r="AG311" s="247">
        <v>1</v>
      </c>
      <c r="AH311" s="247">
        <v>1</v>
      </c>
      <c r="AI311" s="247">
        <v>1</v>
      </c>
      <c r="AJ311" s="247">
        <v>1</v>
      </c>
      <c r="AK311" s="247">
        <v>1</v>
      </c>
      <c r="AL311" s="247">
        <v>1</v>
      </c>
      <c r="AM311" s="247">
        <v>1</v>
      </c>
      <c r="AN311" s="247">
        <v>1</v>
      </c>
      <c r="AO311" s="247">
        <v>1</v>
      </c>
      <c r="AP311" s="247">
        <v>1</v>
      </c>
      <c r="AQ311" s="247">
        <v>1</v>
      </c>
      <c r="AR311" s="247">
        <v>1</v>
      </c>
      <c r="AS311" s="247">
        <v>1</v>
      </c>
      <c r="AT311" s="247">
        <v>1</v>
      </c>
      <c r="AU311" s="247">
        <v>1</v>
      </c>
      <c r="AV311" s="247">
        <v>1</v>
      </c>
      <c r="AW311" s="247">
        <v>1</v>
      </c>
      <c r="AX311" s="247">
        <v>1</v>
      </c>
      <c r="AY311" s="247">
        <v>1</v>
      </c>
      <c r="AZ311" s="247">
        <v>1</v>
      </c>
      <c r="BA311" s="247">
        <v>1</v>
      </c>
      <c r="BB311" s="247">
        <v>1</v>
      </c>
      <c r="BC311" s="247">
        <v>1</v>
      </c>
      <c r="BD311" s="247">
        <v>1</v>
      </c>
      <c r="BE311" s="247">
        <v>1</v>
      </c>
      <c r="BF311" s="247">
        <v>1</v>
      </c>
      <c r="BG311" s="247">
        <v>1</v>
      </c>
      <c r="BH311" s="247">
        <v>1</v>
      </c>
      <c r="BI311" s="247">
        <v>1</v>
      </c>
      <c r="BJ311" s="247">
        <v>1</v>
      </c>
      <c r="BK311" s="247">
        <v>1</v>
      </c>
      <c r="BL311" s="247"/>
      <c r="BM311" s="248"/>
    </row>
    <row r="312" spans="1:65" s="236" customFormat="1" ht="5.25">
      <c r="A312" s="243">
        <v>101</v>
      </c>
      <c r="B312" s="249" t="s">
        <v>614</v>
      </c>
      <c r="C312" s="245" t="s">
        <v>526</v>
      </c>
      <c r="D312" s="246">
        <v>0.075</v>
      </c>
      <c r="E312" s="247">
        <v>1</v>
      </c>
      <c r="F312" s="247">
        <v>1</v>
      </c>
      <c r="G312" s="247">
        <v>1</v>
      </c>
      <c r="H312" s="247">
        <v>1</v>
      </c>
      <c r="I312" s="247">
        <v>1</v>
      </c>
      <c r="J312" s="247">
        <v>1</v>
      </c>
      <c r="K312" s="247">
        <v>1</v>
      </c>
      <c r="L312" s="247">
        <v>1</v>
      </c>
      <c r="M312" s="247">
        <v>1</v>
      </c>
      <c r="N312" s="247">
        <v>1</v>
      </c>
      <c r="O312" s="247">
        <v>1</v>
      </c>
      <c r="P312" s="247">
        <v>1</v>
      </c>
      <c r="Q312" s="247">
        <v>1</v>
      </c>
      <c r="R312" s="247">
        <v>1</v>
      </c>
      <c r="S312" s="247">
        <v>1</v>
      </c>
      <c r="T312" s="247">
        <v>1</v>
      </c>
      <c r="U312" s="247">
        <v>1</v>
      </c>
      <c r="V312" s="247">
        <v>1</v>
      </c>
      <c r="W312" s="247">
        <v>1</v>
      </c>
      <c r="X312" s="247">
        <v>1</v>
      </c>
      <c r="Y312" s="247">
        <v>1</v>
      </c>
      <c r="Z312" s="247">
        <v>1</v>
      </c>
      <c r="AA312" s="247">
        <v>1</v>
      </c>
      <c r="AB312" s="247">
        <v>1</v>
      </c>
      <c r="AC312" s="247">
        <v>1</v>
      </c>
      <c r="AD312" s="247">
        <v>1</v>
      </c>
      <c r="AE312" s="247">
        <v>1</v>
      </c>
      <c r="AF312" s="247">
        <v>1</v>
      </c>
      <c r="AG312" s="247">
        <v>1</v>
      </c>
      <c r="AH312" s="247">
        <v>1</v>
      </c>
      <c r="AI312" s="247">
        <v>1</v>
      </c>
      <c r="AJ312" s="247">
        <v>1</v>
      </c>
      <c r="AK312" s="247">
        <v>1</v>
      </c>
      <c r="AL312" s="247">
        <v>1</v>
      </c>
      <c r="AM312" s="247">
        <v>1</v>
      </c>
      <c r="AN312" s="247">
        <v>1</v>
      </c>
      <c r="AO312" s="247">
        <v>1</v>
      </c>
      <c r="AP312" s="247">
        <v>1</v>
      </c>
      <c r="AQ312" s="247">
        <v>1</v>
      </c>
      <c r="AR312" s="247">
        <v>1</v>
      </c>
      <c r="AS312" s="247">
        <v>1</v>
      </c>
      <c r="AT312" s="247">
        <v>1</v>
      </c>
      <c r="AU312" s="247">
        <v>1</v>
      </c>
      <c r="AV312" s="247">
        <v>1</v>
      </c>
      <c r="AW312" s="247">
        <v>1</v>
      </c>
      <c r="AX312" s="247">
        <v>1</v>
      </c>
      <c r="AY312" s="247">
        <v>1</v>
      </c>
      <c r="AZ312" s="247">
        <v>1</v>
      </c>
      <c r="BA312" s="247">
        <v>1</v>
      </c>
      <c r="BB312" s="247">
        <v>1</v>
      </c>
      <c r="BC312" s="247">
        <v>1</v>
      </c>
      <c r="BD312" s="247">
        <v>1</v>
      </c>
      <c r="BE312" s="247">
        <v>1</v>
      </c>
      <c r="BF312" s="247">
        <v>1</v>
      </c>
      <c r="BG312" s="247">
        <v>1</v>
      </c>
      <c r="BH312" s="247">
        <v>1</v>
      </c>
      <c r="BI312" s="247">
        <v>1</v>
      </c>
      <c r="BJ312" s="247">
        <v>1</v>
      </c>
      <c r="BK312" s="247">
        <v>1</v>
      </c>
      <c r="BL312" s="247"/>
      <c r="BM312" s="248"/>
    </row>
    <row r="313" spans="1:65" s="236" customFormat="1" ht="5.25">
      <c r="A313" s="243">
        <v>102</v>
      </c>
      <c r="B313" s="249" t="s">
        <v>615</v>
      </c>
      <c r="C313" s="245" t="s">
        <v>526</v>
      </c>
      <c r="D313" s="246">
        <v>0.078</v>
      </c>
      <c r="E313" s="247">
        <v>1</v>
      </c>
      <c r="F313" s="247">
        <v>1</v>
      </c>
      <c r="G313" s="247">
        <v>1</v>
      </c>
      <c r="H313" s="247">
        <v>1</v>
      </c>
      <c r="I313" s="247">
        <v>1</v>
      </c>
      <c r="J313" s="247">
        <v>1</v>
      </c>
      <c r="K313" s="247">
        <v>1</v>
      </c>
      <c r="L313" s="247">
        <v>1</v>
      </c>
      <c r="M313" s="247">
        <v>1</v>
      </c>
      <c r="N313" s="247">
        <v>1</v>
      </c>
      <c r="O313" s="247">
        <v>1</v>
      </c>
      <c r="P313" s="247">
        <v>1</v>
      </c>
      <c r="Q313" s="247">
        <v>1</v>
      </c>
      <c r="R313" s="247">
        <v>1</v>
      </c>
      <c r="S313" s="247">
        <v>1</v>
      </c>
      <c r="T313" s="247">
        <v>1</v>
      </c>
      <c r="U313" s="247">
        <v>1</v>
      </c>
      <c r="V313" s="247">
        <v>1</v>
      </c>
      <c r="W313" s="247">
        <v>1</v>
      </c>
      <c r="X313" s="247">
        <v>1</v>
      </c>
      <c r="Y313" s="247">
        <v>1</v>
      </c>
      <c r="Z313" s="247">
        <v>1</v>
      </c>
      <c r="AA313" s="247">
        <v>1</v>
      </c>
      <c r="AB313" s="247">
        <v>1</v>
      </c>
      <c r="AC313" s="247">
        <v>1</v>
      </c>
      <c r="AD313" s="247">
        <v>1</v>
      </c>
      <c r="AE313" s="247">
        <v>1</v>
      </c>
      <c r="AF313" s="247">
        <v>1</v>
      </c>
      <c r="AG313" s="247">
        <v>1</v>
      </c>
      <c r="AH313" s="247">
        <v>1</v>
      </c>
      <c r="AI313" s="247">
        <v>1</v>
      </c>
      <c r="AJ313" s="247">
        <v>1</v>
      </c>
      <c r="AK313" s="247">
        <v>1</v>
      </c>
      <c r="AL313" s="247">
        <v>1</v>
      </c>
      <c r="AM313" s="247">
        <v>1</v>
      </c>
      <c r="AN313" s="247">
        <v>1</v>
      </c>
      <c r="AO313" s="247">
        <v>1</v>
      </c>
      <c r="AP313" s="247">
        <v>1</v>
      </c>
      <c r="AQ313" s="247">
        <v>1</v>
      </c>
      <c r="AR313" s="247">
        <v>1</v>
      </c>
      <c r="AS313" s="247">
        <v>1</v>
      </c>
      <c r="AT313" s="247">
        <v>1</v>
      </c>
      <c r="AU313" s="247">
        <v>1</v>
      </c>
      <c r="AV313" s="247">
        <v>1</v>
      </c>
      <c r="AW313" s="247">
        <v>1</v>
      </c>
      <c r="AX313" s="247">
        <v>1</v>
      </c>
      <c r="AY313" s="247">
        <v>1</v>
      </c>
      <c r="AZ313" s="247">
        <v>1</v>
      </c>
      <c r="BA313" s="247">
        <v>1</v>
      </c>
      <c r="BB313" s="247">
        <v>1</v>
      </c>
      <c r="BC313" s="247">
        <v>1</v>
      </c>
      <c r="BD313" s="247">
        <v>1</v>
      </c>
      <c r="BE313" s="247">
        <v>1</v>
      </c>
      <c r="BF313" s="247">
        <v>1</v>
      </c>
      <c r="BG313" s="247">
        <v>1</v>
      </c>
      <c r="BH313" s="247">
        <v>1</v>
      </c>
      <c r="BI313" s="247">
        <v>1</v>
      </c>
      <c r="BJ313" s="247">
        <v>1</v>
      </c>
      <c r="BK313" s="247">
        <v>1</v>
      </c>
      <c r="BL313" s="247"/>
      <c r="BM313" s="248"/>
    </row>
    <row r="314" spans="1:65" s="236" customFormat="1" ht="5.25">
      <c r="A314" s="243">
        <v>103</v>
      </c>
      <c r="B314" s="249" t="s">
        <v>616</v>
      </c>
      <c r="C314" s="245" t="s">
        <v>526</v>
      </c>
      <c r="D314" s="246">
        <v>0.075</v>
      </c>
      <c r="E314" s="247">
        <v>1</v>
      </c>
      <c r="F314" s="247">
        <v>1</v>
      </c>
      <c r="G314" s="247">
        <v>1</v>
      </c>
      <c r="H314" s="247">
        <v>1</v>
      </c>
      <c r="I314" s="247">
        <v>1</v>
      </c>
      <c r="J314" s="247">
        <v>1</v>
      </c>
      <c r="K314" s="247">
        <v>1</v>
      </c>
      <c r="L314" s="247">
        <v>1</v>
      </c>
      <c r="M314" s="247">
        <v>1</v>
      </c>
      <c r="N314" s="247">
        <v>1</v>
      </c>
      <c r="O314" s="247">
        <v>1</v>
      </c>
      <c r="P314" s="247">
        <v>1</v>
      </c>
      <c r="Q314" s="247">
        <v>1</v>
      </c>
      <c r="R314" s="247">
        <v>1</v>
      </c>
      <c r="S314" s="247">
        <v>1</v>
      </c>
      <c r="T314" s="247">
        <v>1</v>
      </c>
      <c r="U314" s="247">
        <v>1</v>
      </c>
      <c r="V314" s="247">
        <v>1</v>
      </c>
      <c r="W314" s="247">
        <v>1</v>
      </c>
      <c r="X314" s="247">
        <v>1</v>
      </c>
      <c r="Y314" s="247">
        <v>1</v>
      </c>
      <c r="Z314" s="247">
        <v>1</v>
      </c>
      <c r="AA314" s="247">
        <v>1</v>
      </c>
      <c r="AB314" s="247">
        <v>1</v>
      </c>
      <c r="AC314" s="247">
        <v>1</v>
      </c>
      <c r="AD314" s="247">
        <v>1</v>
      </c>
      <c r="AE314" s="247">
        <v>1</v>
      </c>
      <c r="AF314" s="247">
        <v>1</v>
      </c>
      <c r="AG314" s="247">
        <v>1</v>
      </c>
      <c r="AH314" s="247">
        <v>1</v>
      </c>
      <c r="AI314" s="247">
        <v>1</v>
      </c>
      <c r="AJ314" s="247">
        <v>1</v>
      </c>
      <c r="AK314" s="247">
        <v>1</v>
      </c>
      <c r="AL314" s="247">
        <v>1</v>
      </c>
      <c r="AM314" s="247">
        <v>1</v>
      </c>
      <c r="AN314" s="247">
        <v>1</v>
      </c>
      <c r="AO314" s="247">
        <v>1</v>
      </c>
      <c r="AP314" s="247">
        <v>1</v>
      </c>
      <c r="AQ314" s="247">
        <v>1</v>
      </c>
      <c r="AR314" s="247">
        <v>1</v>
      </c>
      <c r="AS314" s="247">
        <v>1</v>
      </c>
      <c r="AT314" s="247">
        <v>1</v>
      </c>
      <c r="AU314" s="247">
        <v>1</v>
      </c>
      <c r="AV314" s="247">
        <v>1</v>
      </c>
      <c r="AW314" s="247">
        <v>1</v>
      </c>
      <c r="AX314" s="247">
        <v>1</v>
      </c>
      <c r="AY314" s="247">
        <v>1</v>
      </c>
      <c r="AZ314" s="247">
        <v>1</v>
      </c>
      <c r="BA314" s="247">
        <v>1</v>
      </c>
      <c r="BB314" s="247">
        <v>1</v>
      </c>
      <c r="BC314" s="247">
        <v>1</v>
      </c>
      <c r="BD314" s="247">
        <v>1</v>
      </c>
      <c r="BE314" s="247">
        <v>1</v>
      </c>
      <c r="BF314" s="247">
        <v>1</v>
      </c>
      <c r="BG314" s="247">
        <v>1</v>
      </c>
      <c r="BH314" s="247">
        <v>1</v>
      </c>
      <c r="BI314" s="247">
        <v>1</v>
      </c>
      <c r="BJ314" s="247">
        <v>1</v>
      </c>
      <c r="BK314" s="247">
        <v>1</v>
      </c>
      <c r="BL314" s="247"/>
      <c r="BM314" s="248"/>
    </row>
    <row r="315" spans="1:65" s="236" customFormat="1" ht="5.25">
      <c r="A315" s="243">
        <v>104</v>
      </c>
      <c r="B315" s="249" t="s">
        <v>617</v>
      </c>
      <c r="C315" s="245" t="s">
        <v>526</v>
      </c>
      <c r="D315" s="246">
        <v>0.085</v>
      </c>
      <c r="E315" s="247">
        <v>1</v>
      </c>
      <c r="F315" s="247">
        <v>1</v>
      </c>
      <c r="G315" s="247">
        <v>1</v>
      </c>
      <c r="H315" s="247">
        <v>1</v>
      </c>
      <c r="I315" s="247">
        <v>1</v>
      </c>
      <c r="J315" s="247">
        <v>1</v>
      </c>
      <c r="K315" s="247">
        <v>1</v>
      </c>
      <c r="L315" s="247">
        <v>1</v>
      </c>
      <c r="M315" s="247">
        <v>1</v>
      </c>
      <c r="N315" s="247">
        <v>1</v>
      </c>
      <c r="O315" s="247">
        <v>1</v>
      </c>
      <c r="P315" s="247">
        <v>1</v>
      </c>
      <c r="Q315" s="247">
        <v>1</v>
      </c>
      <c r="R315" s="247">
        <v>1</v>
      </c>
      <c r="S315" s="247">
        <v>1</v>
      </c>
      <c r="T315" s="247">
        <v>1</v>
      </c>
      <c r="U315" s="247">
        <v>1</v>
      </c>
      <c r="V315" s="247">
        <v>1</v>
      </c>
      <c r="W315" s="247">
        <v>1</v>
      </c>
      <c r="X315" s="247">
        <v>1</v>
      </c>
      <c r="Y315" s="247">
        <v>1</v>
      </c>
      <c r="Z315" s="247">
        <v>1</v>
      </c>
      <c r="AA315" s="247">
        <v>1</v>
      </c>
      <c r="AB315" s="247">
        <v>1</v>
      </c>
      <c r="AC315" s="247">
        <v>1</v>
      </c>
      <c r="AD315" s="247">
        <v>1</v>
      </c>
      <c r="AE315" s="247">
        <v>1</v>
      </c>
      <c r="AF315" s="247">
        <v>1</v>
      </c>
      <c r="AG315" s="247">
        <v>1</v>
      </c>
      <c r="AH315" s="247">
        <v>1</v>
      </c>
      <c r="AI315" s="247">
        <v>1</v>
      </c>
      <c r="AJ315" s="247">
        <v>1</v>
      </c>
      <c r="AK315" s="247">
        <v>1</v>
      </c>
      <c r="AL315" s="247">
        <v>1</v>
      </c>
      <c r="AM315" s="247">
        <v>1</v>
      </c>
      <c r="AN315" s="247">
        <v>1</v>
      </c>
      <c r="AO315" s="247">
        <v>1</v>
      </c>
      <c r="AP315" s="247">
        <v>1</v>
      </c>
      <c r="AQ315" s="247">
        <v>1</v>
      </c>
      <c r="AR315" s="247">
        <v>1</v>
      </c>
      <c r="AS315" s="247">
        <v>1</v>
      </c>
      <c r="AT315" s="247">
        <v>1</v>
      </c>
      <c r="AU315" s="247">
        <v>1</v>
      </c>
      <c r="AV315" s="247">
        <v>1</v>
      </c>
      <c r="AW315" s="247">
        <v>1</v>
      </c>
      <c r="AX315" s="247">
        <v>1</v>
      </c>
      <c r="AY315" s="247">
        <v>1</v>
      </c>
      <c r="AZ315" s="247">
        <v>1</v>
      </c>
      <c r="BA315" s="247">
        <v>1</v>
      </c>
      <c r="BB315" s="247">
        <v>1</v>
      </c>
      <c r="BC315" s="247">
        <v>1</v>
      </c>
      <c r="BD315" s="247">
        <v>1</v>
      </c>
      <c r="BE315" s="247">
        <v>1</v>
      </c>
      <c r="BF315" s="247">
        <v>1</v>
      </c>
      <c r="BG315" s="247">
        <v>1</v>
      </c>
      <c r="BH315" s="247">
        <v>1</v>
      </c>
      <c r="BI315" s="247">
        <v>1</v>
      </c>
      <c r="BJ315" s="247">
        <v>1</v>
      </c>
      <c r="BK315" s="247">
        <v>1</v>
      </c>
      <c r="BL315" s="247"/>
      <c r="BM315" s="248"/>
    </row>
    <row r="316" spans="1:65" s="236" customFormat="1" ht="5.25">
      <c r="A316" s="243">
        <v>105</v>
      </c>
      <c r="B316" s="249" t="s">
        <v>618</v>
      </c>
      <c r="C316" s="245" t="s">
        <v>526</v>
      </c>
      <c r="D316" s="246">
        <v>0.075</v>
      </c>
      <c r="E316" s="247">
        <v>1</v>
      </c>
      <c r="F316" s="247">
        <v>1</v>
      </c>
      <c r="G316" s="247">
        <v>1</v>
      </c>
      <c r="H316" s="247">
        <v>1</v>
      </c>
      <c r="I316" s="247">
        <v>1</v>
      </c>
      <c r="J316" s="247">
        <v>1</v>
      </c>
      <c r="K316" s="247">
        <v>1</v>
      </c>
      <c r="L316" s="247">
        <v>1</v>
      </c>
      <c r="M316" s="247">
        <v>1</v>
      </c>
      <c r="N316" s="247">
        <v>1</v>
      </c>
      <c r="O316" s="247">
        <v>1</v>
      </c>
      <c r="P316" s="247">
        <v>1</v>
      </c>
      <c r="Q316" s="247">
        <v>1</v>
      </c>
      <c r="R316" s="247">
        <v>1</v>
      </c>
      <c r="S316" s="247">
        <v>1</v>
      </c>
      <c r="T316" s="247">
        <v>1</v>
      </c>
      <c r="U316" s="247">
        <v>1</v>
      </c>
      <c r="V316" s="247">
        <v>1</v>
      </c>
      <c r="W316" s="247">
        <v>1</v>
      </c>
      <c r="X316" s="247">
        <v>1</v>
      </c>
      <c r="Y316" s="247">
        <v>1</v>
      </c>
      <c r="Z316" s="247">
        <v>1</v>
      </c>
      <c r="AA316" s="247">
        <v>1</v>
      </c>
      <c r="AB316" s="247">
        <v>1</v>
      </c>
      <c r="AC316" s="247">
        <v>1</v>
      </c>
      <c r="AD316" s="247">
        <v>1</v>
      </c>
      <c r="AE316" s="247">
        <v>1</v>
      </c>
      <c r="AF316" s="247">
        <v>1</v>
      </c>
      <c r="AG316" s="247">
        <v>1</v>
      </c>
      <c r="AH316" s="247">
        <v>1</v>
      </c>
      <c r="AI316" s="247">
        <v>1</v>
      </c>
      <c r="AJ316" s="247">
        <v>1</v>
      </c>
      <c r="AK316" s="247">
        <v>1</v>
      </c>
      <c r="AL316" s="247">
        <v>1</v>
      </c>
      <c r="AM316" s="247">
        <v>1</v>
      </c>
      <c r="AN316" s="247">
        <v>1</v>
      </c>
      <c r="AO316" s="247">
        <v>1</v>
      </c>
      <c r="AP316" s="247">
        <v>1</v>
      </c>
      <c r="AQ316" s="247">
        <v>1</v>
      </c>
      <c r="AR316" s="247">
        <v>1</v>
      </c>
      <c r="AS316" s="247">
        <v>1</v>
      </c>
      <c r="AT316" s="247">
        <v>1</v>
      </c>
      <c r="AU316" s="247">
        <v>1</v>
      </c>
      <c r="AV316" s="247">
        <v>1</v>
      </c>
      <c r="AW316" s="247">
        <v>1</v>
      </c>
      <c r="AX316" s="247">
        <v>1</v>
      </c>
      <c r="AY316" s="247">
        <v>1</v>
      </c>
      <c r="AZ316" s="247">
        <v>1</v>
      </c>
      <c r="BA316" s="247">
        <v>1</v>
      </c>
      <c r="BB316" s="247">
        <v>1</v>
      </c>
      <c r="BC316" s="247">
        <v>1</v>
      </c>
      <c r="BD316" s="247">
        <v>1</v>
      </c>
      <c r="BE316" s="247">
        <v>1</v>
      </c>
      <c r="BF316" s="247">
        <v>1</v>
      </c>
      <c r="BG316" s="247">
        <v>1</v>
      </c>
      <c r="BH316" s="247">
        <v>1</v>
      </c>
      <c r="BI316" s="247">
        <v>1</v>
      </c>
      <c r="BJ316" s="247">
        <v>1</v>
      </c>
      <c r="BK316" s="247">
        <v>1</v>
      </c>
      <c r="BL316" s="247"/>
      <c r="BM316" s="248"/>
    </row>
    <row r="317" spans="1:65" s="236" customFormat="1" ht="5.25">
      <c r="A317" s="243">
        <v>106</v>
      </c>
      <c r="B317" s="249" t="s">
        <v>619</v>
      </c>
      <c r="C317" s="245" t="s">
        <v>526</v>
      </c>
      <c r="D317" s="246">
        <v>0.07</v>
      </c>
      <c r="E317" s="247">
        <v>1</v>
      </c>
      <c r="F317" s="247">
        <v>1</v>
      </c>
      <c r="G317" s="247">
        <v>1</v>
      </c>
      <c r="H317" s="247">
        <v>1</v>
      </c>
      <c r="I317" s="247">
        <v>1</v>
      </c>
      <c r="J317" s="247">
        <v>1</v>
      </c>
      <c r="K317" s="247">
        <v>1</v>
      </c>
      <c r="L317" s="247">
        <v>1</v>
      </c>
      <c r="M317" s="247">
        <v>1</v>
      </c>
      <c r="N317" s="247">
        <v>1</v>
      </c>
      <c r="O317" s="247">
        <v>1</v>
      </c>
      <c r="P317" s="247">
        <v>1</v>
      </c>
      <c r="Q317" s="247">
        <v>1</v>
      </c>
      <c r="R317" s="247">
        <v>1</v>
      </c>
      <c r="S317" s="247">
        <v>1</v>
      </c>
      <c r="T317" s="247">
        <v>1</v>
      </c>
      <c r="U317" s="247">
        <v>1</v>
      </c>
      <c r="V317" s="247">
        <v>1</v>
      </c>
      <c r="W317" s="247">
        <v>1</v>
      </c>
      <c r="X317" s="247">
        <v>1</v>
      </c>
      <c r="Y317" s="247">
        <v>1</v>
      </c>
      <c r="Z317" s="247">
        <v>1</v>
      </c>
      <c r="AA317" s="247">
        <v>1</v>
      </c>
      <c r="AB317" s="247">
        <v>1</v>
      </c>
      <c r="AC317" s="247">
        <v>1</v>
      </c>
      <c r="AD317" s="247">
        <v>1</v>
      </c>
      <c r="AE317" s="247">
        <v>1</v>
      </c>
      <c r="AF317" s="247">
        <v>1</v>
      </c>
      <c r="AG317" s="247">
        <v>1</v>
      </c>
      <c r="AH317" s="247">
        <v>1</v>
      </c>
      <c r="AI317" s="247">
        <v>1</v>
      </c>
      <c r="AJ317" s="247">
        <v>1</v>
      </c>
      <c r="AK317" s="247">
        <v>1</v>
      </c>
      <c r="AL317" s="247">
        <v>1</v>
      </c>
      <c r="AM317" s="247">
        <v>1</v>
      </c>
      <c r="AN317" s="247">
        <v>1</v>
      </c>
      <c r="AO317" s="247">
        <v>1</v>
      </c>
      <c r="AP317" s="247">
        <v>1</v>
      </c>
      <c r="AQ317" s="247">
        <v>1</v>
      </c>
      <c r="AR317" s="247">
        <v>1</v>
      </c>
      <c r="AS317" s="247">
        <v>1</v>
      </c>
      <c r="AT317" s="247">
        <v>1</v>
      </c>
      <c r="AU317" s="247">
        <v>1</v>
      </c>
      <c r="AV317" s="247">
        <v>1</v>
      </c>
      <c r="AW317" s="247">
        <v>1</v>
      </c>
      <c r="AX317" s="247">
        <v>1</v>
      </c>
      <c r="AY317" s="247">
        <v>1</v>
      </c>
      <c r="AZ317" s="247">
        <v>1</v>
      </c>
      <c r="BA317" s="247">
        <v>1</v>
      </c>
      <c r="BB317" s="247">
        <v>1</v>
      </c>
      <c r="BC317" s="247">
        <v>1</v>
      </c>
      <c r="BD317" s="247">
        <v>1</v>
      </c>
      <c r="BE317" s="247">
        <v>1</v>
      </c>
      <c r="BF317" s="247">
        <v>1</v>
      </c>
      <c r="BG317" s="247">
        <v>1</v>
      </c>
      <c r="BH317" s="247">
        <v>1</v>
      </c>
      <c r="BI317" s="247">
        <v>1</v>
      </c>
      <c r="BJ317" s="247">
        <v>1</v>
      </c>
      <c r="BK317" s="247">
        <v>1</v>
      </c>
      <c r="BL317" s="247"/>
      <c r="BM317" s="248"/>
    </row>
    <row r="318" spans="1:65" s="236" customFormat="1" ht="5.25">
      <c r="A318" s="243">
        <v>107</v>
      </c>
      <c r="B318" s="249" t="s">
        <v>620</v>
      </c>
      <c r="C318" s="245" t="s">
        <v>526</v>
      </c>
      <c r="D318" s="246">
        <v>0.07</v>
      </c>
      <c r="E318" s="247">
        <v>1</v>
      </c>
      <c r="F318" s="247">
        <v>1</v>
      </c>
      <c r="G318" s="247">
        <v>1</v>
      </c>
      <c r="H318" s="247">
        <v>1</v>
      </c>
      <c r="I318" s="247">
        <v>1</v>
      </c>
      <c r="J318" s="247">
        <v>1</v>
      </c>
      <c r="K318" s="247">
        <v>1</v>
      </c>
      <c r="L318" s="247">
        <v>1</v>
      </c>
      <c r="M318" s="247">
        <v>1</v>
      </c>
      <c r="N318" s="247">
        <v>1</v>
      </c>
      <c r="O318" s="247">
        <v>1</v>
      </c>
      <c r="P318" s="247">
        <v>1</v>
      </c>
      <c r="Q318" s="247">
        <v>1</v>
      </c>
      <c r="R318" s="247">
        <v>1</v>
      </c>
      <c r="S318" s="247">
        <v>1</v>
      </c>
      <c r="T318" s="247">
        <v>1</v>
      </c>
      <c r="U318" s="247">
        <v>1</v>
      </c>
      <c r="V318" s="247">
        <v>1</v>
      </c>
      <c r="W318" s="247">
        <v>1</v>
      </c>
      <c r="X318" s="247">
        <v>1</v>
      </c>
      <c r="Y318" s="247">
        <v>1</v>
      </c>
      <c r="Z318" s="247">
        <v>1</v>
      </c>
      <c r="AA318" s="247">
        <v>1</v>
      </c>
      <c r="AB318" s="247">
        <v>1</v>
      </c>
      <c r="AC318" s="247">
        <v>1</v>
      </c>
      <c r="AD318" s="247">
        <v>1</v>
      </c>
      <c r="AE318" s="247">
        <v>1</v>
      </c>
      <c r="AF318" s="247">
        <v>1</v>
      </c>
      <c r="AG318" s="247">
        <v>1</v>
      </c>
      <c r="AH318" s="247">
        <v>1</v>
      </c>
      <c r="AI318" s="247">
        <v>1</v>
      </c>
      <c r="AJ318" s="247">
        <v>1</v>
      </c>
      <c r="AK318" s="247">
        <v>1</v>
      </c>
      <c r="AL318" s="247">
        <v>1</v>
      </c>
      <c r="AM318" s="247">
        <v>1</v>
      </c>
      <c r="AN318" s="247">
        <v>1</v>
      </c>
      <c r="AO318" s="247">
        <v>1</v>
      </c>
      <c r="AP318" s="247">
        <v>1</v>
      </c>
      <c r="AQ318" s="247">
        <v>1</v>
      </c>
      <c r="AR318" s="247">
        <v>1</v>
      </c>
      <c r="AS318" s="247">
        <v>1</v>
      </c>
      <c r="AT318" s="247">
        <v>1</v>
      </c>
      <c r="AU318" s="247">
        <v>1</v>
      </c>
      <c r="AV318" s="247">
        <v>1</v>
      </c>
      <c r="AW318" s="247">
        <v>1</v>
      </c>
      <c r="AX318" s="247">
        <v>1</v>
      </c>
      <c r="AY318" s="247">
        <v>1</v>
      </c>
      <c r="AZ318" s="247">
        <v>1</v>
      </c>
      <c r="BA318" s="247">
        <v>1</v>
      </c>
      <c r="BB318" s="247">
        <v>1</v>
      </c>
      <c r="BC318" s="247">
        <v>1</v>
      </c>
      <c r="BD318" s="247">
        <v>1</v>
      </c>
      <c r="BE318" s="247">
        <v>1</v>
      </c>
      <c r="BF318" s="247">
        <v>1</v>
      </c>
      <c r="BG318" s="247">
        <v>1</v>
      </c>
      <c r="BH318" s="247">
        <v>1</v>
      </c>
      <c r="BI318" s="247">
        <v>1</v>
      </c>
      <c r="BJ318" s="247">
        <v>1</v>
      </c>
      <c r="BK318" s="247">
        <v>1</v>
      </c>
      <c r="BL318" s="247"/>
      <c r="BM318" s="248"/>
    </row>
    <row r="319" spans="1:65" s="236" customFormat="1" ht="5.25">
      <c r="A319" s="243">
        <v>108</v>
      </c>
      <c r="B319" s="249" t="s">
        <v>621</v>
      </c>
      <c r="C319" s="245" t="s">
        <v>526</v>
      </c>
      <c r="D319" s="246">
        <v>0.07</v>
      </c>
      <c r="E319" s="247">
        <v>1</v>
      </c>
      <c r="F319" s="247">
        <v>1</v>
      </c>
      <c r="G319" s="247">
        <v>1</v>
      </c>
      <c r="H319" s="247">
        <v>1</v>
      </c>
      <c r="I319" s="247">
        <v>1</v>
      </c>
      <c r="J319" s="247">
        <v>1</v>
      </c>
      <c r="K319" s="247">
        <v>1</v>
      </c>
      <c r="L319" s="247">
        <v>1</v>
      </c>
      <c r="M319" s="247">
        <v>1</v>
      </c>
      <c r="N319" s="247">
        <v>1</v>
      </c>
      <c r="O319" s="247">
        <v>1</v>
      </c>
      <c r="P319" s="247">
        <v>1</v>
      </c>
      <c r="Q319" s="247">
        <v>1</v>
      </c>
      <c r="R319" s="247">
        <v>1</v>
      </c>
      <c r="S319" s="247">
        <v>1</v>
      </c>
      <c r="T319" s="247">
        <v>1</v>
      </c>
      <c r="U319" s="247">
        <v>1</v>
      </c>
      <c r="V319" s="247">
        <v>1</v>
      </c>
      <c r="W319" s="247">
        <v>1</v>
      </c>
      <c r="X319" s="247">
        <v>1</v>
      </c>
      <c r="Y319" s="247">
        <v>1</v>
      </c>
      <c r="Z319" s="247">
        <v>1</v>
      </c>
      <c r="AA319" s="247">
        <v>1</v>
      </c>
      <c r="AB319" s="247">
        <v>1</v>
      </c>
      <c r="AC319" s="247">
        <v>1</v>
      </c>
      <c r="AD319" s="247">
        <v>1</v>
      </c>
      <c r="AE319" s="247">
        <v>1</v>
      </c>
      <c r="AF319" s="247">
        <v>1</v>
      </c>
      <c r="AG319" s="247">
        <v>1</v>
      </c>
      <c r="AH319" s="247">
        <v>1</v>
      </c>
      <c r="AI319" s="247">
        <v>1</v>
      </c>
      <c r="AJ319" s="247">
        <v>1</v>
      </c>
      <c r="AK319" s="247">
        <v>1</v>
      </c>
      <c r="AL319" s="247">
        <v>1</v>
      </c>
      <c r="AM319" s="247">
        <v>1</v>
      </c>
      <c r="AN319" s="247">
        <v>1</v>
      </c>
      <c r="AO319" s="247">
        <v>1</v>
      </c>
      <c r="AP319" s="247">
        <v>1</v>
      </c>
      <c r="AQ319" s="247">
        <v>1</v>
      </c>
      <c r="AR319" s="247">
        <v>1</v>
      </c>
      <c r="AS319" s="247">
        <v>1</v>
      </c>
      <c r="AT319" s="247">
        <v>1</v>
      </c>
      <c r="AU319" s="247">
        <v>1</v>
      </c>
      <c r="AV319" s="247">
        <v>1</v>
      </c>
      <c r="AW319" s="247">
        <v>1</v>
      </c>
      <c r="AX319" s="247">
        <v>1</v>
      </c>
      <c r="AY319" s="247">
        <v>1</v>
      </c>
      <c r="AZ319" s="247">
        <v>1</v>
      </c>
      <c r="BA319" s="247">
        <v>1</v>
      </c>
      <c r="BB319" s="247">
        <v>1</v>
      </c>
      <c r="BC319" s="247">
        <v>1</v>
      </c>
      <c r="BD319" s="247">
        <v>1</v>
      </c>
      <c r="BE319" s="247">
        <v>1</v>
      </c>
      <c r="BF319" s="247">
        <v>1</v>
      </c>
      <c r="BG319" s="247">
        <v>1</v>
      </c>
      <c r="BH319" s="247">
        <v>1</v>
      </c>
      <c r="BI319" s="247">
        <v>1</v>
      </c>
      <c r="BJ319" s="247">
        <v>1</v>
      </c>
      <c r="BK319" s="247">
        <v>1</v>
      </c>
      <c r="BL319" s="247"/>
      <c r="BM319" s="248"/>
    </row>
    <row r="320" spans="1:65" s="236" customFormat="1" ht="5.25">
      <c r="A320" s="243">
        <v>109</v>
      </c>
      <c r="B320" s="249" t="s">
        <v>76</v>
      </c>
      <c r="C320" s="245" t="s">
        <v>526</v>
      </c>
      <c r="D320" s="246">
        <v>0.075</v>
      </c>
      <c r="E320" s="247">
        <v>1</v>
      </c>
      <c r="F320" s="247">
        <v>1</v>
      </c>
      <c r="G320" s="247">
        <v>1</v>
      </c>
      <c r="H320" s="247">
        <v>1</v>
      </c>
      <c r="I320" s="247">
        <v>1</v>
      </c>
      <c r="J320" s="247">
        <v>1</v>
      </c>
      <c r="K320" s="247">
        <v>1</v>
      </c>
      <c r="L320" s="247">
        <v>1</v>
      </c>
      <c r="M320" s="247">
        <v>1</v>
      </c>
      <c r="N320" s="247">
        <v>1</v>
      </c>
      <c r="O320" s="247">
        <v>1</v>
      </c>
      <c r="P320" s="247">
        <v>1</v>
      </c>
      <c r="Q320" s="247">
        <v>1</v>
      </c>
      <c r="R320" s="247">
        <v>1</v>
      </c>
      <c r="S320" s="247">
        <v>1</v>
      </c>
      <c r="T320" s="247">
        <v>1</v>
      </c>
      <c r="U320" s="247">
        <v>1</v>
      </c>
      <c r="V320" s="247">
        <v>1</v>
      </c>
      <c r="W320" s="247">
        <v>1</v>
      </c>
      <c r="X320" s="247">
        <v>1</v>
      </c>
      <c r="Y320" s="247">
        <v>1</v>
      </c>
      <c r="Z320" s="247">
        <v>1</v>
      </c>
      <c r="AA320" s="247">
        <v>1</v>
      </c>
      <c r="AB320" s="247">
        <v>1</v>
      </c>
      <c r="AC320" s="247">
        <v>1</v>
      </c>
      <c r="AD320" s="247">
        <v>1</v>
      </c>
      <c r="AE320" s="247">
        <v>1</v>
      </c>
      <c r="AF320" s="247">
        <v>1</v>
      </c>
      <c r="AG320" s="247">
        <v>1</v>
      </c>
      <c r="AH320" s="247">
        <v>1</v>
      </c>
      <c r="AI320" s="247">
        <v>1</v>
      </c>
      <c r="AJ320" s="247">
        <v>1</v>
      </c>
      <c r="AK320" s="247">
        <v>1</v>
      </c>
      <c r="AL320" s="247">
        <v>1</v>
      </c>
      <c r="AM320" s="247">
        <v>1</v>
      </c>
      <c r="AN320" s="247">
        <v>1</v>
      </c>
      <c r="AO320" s="247">
        <v>1</v>
      </c>
      <c r="AP320" s="247">
        <v>1</v>
      </c>
      <c r="AQ320" s="247">
        <v>1</v>
      </c>
      <c r="AR320" s="247">
        <v>1</v>
      </c>
      <c r="AS320" s="247">
        <v>1</v>
      </c>
      <c r="AT320" s="247">
        <v>1</v>
      </c>
      <c r="AU320" s="247">
        <v>1</v>
      </c>
      <c r="AV320" s="247">
        <v>1</v>
      </c>
      <c r="AW320" s="247">
        <v>1</v>
      </c>
      <c r="AX320" s="247">
        <v>1</v>
      </c>
      <c r="AY320" s="247">
        <v>1</v>
      </c>
      <c r="AZ320" s="247">
        <v>1</v>
      </c>
      <c r="BA320" s="247">
        <v>1</v>
      </c>
      <c r="BB320" s="247">
        <v>1</v>
      </c>
      <c r="BC320" s="247">
        <v>1</v>
      </c>
      <c r="BD320" s="247">
        <v>1</v>
      </c>
      <c r="BE320" s="247">
        <v>1</v>
      </c>
      <c r="BF320" s="247">
        <v>1</v>
      </c>
      <c r="BG320" s="247">
        <v>1</v>
      </c>
      <c r="BH320" s="247">
        <v>1</v>
      </c>
      <c r="BI320" s="247">
        <v>1</v>
      </c>
      <c r="BJ320" s="247">
        <v>1</v>
      </c>
      <c r="BK320" s="247">
        <v>1</v>
      </c>
      <c r="BL320" s="247"/>
      <c r="BM320" s="248"/>
    </row>
    <row r="321" spans="1:65" s="236" customFormat="1" ht="5.25">
      <c r="A321" s="243">
        <v>110</v>
      </c>
      <c r="B321" s="249" t="s">
        <v>622</v>
      </c>
      <c r="C321" s="245" t="s">
        <v>526</v>
      </c>
      <c r="D321" s="246">
        <v>0.08</v>
      </c>
      <c r="E321" s="247">
        <v>1</v>
      </c>
      <c r="F321" s="247">
        <v>1</v>
      </c>
      <c r="G321" s="247">
        <v>1</v>
      </c>
      <c r="H321" s="247">
        <v>1</v>
      </c>
      <c r="I321" s="247">
        <v>1</v>
      </c>
      <c r="J321" s="247">
        <v>1</v>
      </c>
      <c r="K321" s="247">
        <v>1</v>
      </c>
      <c r="L321" s="247">
        <v>1</v>
      </c>
      <c r="M321" s="247">
        <v>1</v>
      </c>
      <c r="N321" s="247">
        <v>1</v>
      </c>
      <c r="O321" s="247">
        <v>1</v>
      </c>
      <c r="P321" s="247">
        <v>1</v>
      </c>
      <c r="Q321" s="247">
        <v>1</v>
      </c>
      <c r="R321" s="247">
        <v>1</v>
      </c>
      <c r="S321" s="247">
        <v>1</v>
      </c>
      <c r="T321" s="247">
        <v>1</v>
      </c>
      <c r="U321" s="247">
        <v>1</v>
      </c>
      <c r="V321" s="247">
        <v>1</v>
      </c>
      <c r="W321" s="247">
        <v>1</v>
      </c>
      <c r="X321" s="247">
        <v>1</v>
      </c>
      <c r="Y321" s="247">
        <v>1</v>
      </c>
      <c r="Z321" s="247">
        <v>1</v>
      </c>
      <c r="AA321" s="247">
        <v>1</v>
      </c>
      <c r="AB321" s="247">
        <v>1</v>
      </c>
      <c r="AC321" s="247">
        <v>1</v>
      </c>
      <c r="AD321" s="247">
        <v>1</v>
      </c>
      <c r="AE321" s="247">
        <v>1</v>
      </c>
      <c r="AF321" s="247">
        <v>1</v>
      </c>
      <c r="AG321" s="247">
        <v>1</v>
      </c>
      <c r="AH321" s="247">
        <v>1</v>
      </c>
      <c r="AI321" s="247">
        <v>1</v>
      </c>
      <c r="AJ321" s="247">
        <v>1</v>
      </c>
      <c r="AK321" s="247">
        <v>1</v>
      </c>
      <c r="AL321" s="247">
        <v>1</v>
      </c>
      <c r="AM321" s="247">
        <v>1</v>
      </c>
      <c r="AN321" s="247">
        <v>1</v>
      </c>
      <c r="AO321" s="247">
        <v>1</v>
      </c>
      <c r="AP321" s="247">
        <v>1</v>
      </c>
      <c r="AQ321" s="247">
        <v>1</v>
      </c>
      <c r="AR321" s="247">
        <v>1</v>
      </c>
      <c r="AS321" s="247">
        <v>1</v>
      </c>
      <c r="AT321" s="247">
        <v>1</v>
      </c>
      <c r="AU321" s="247">
        <v>1</v>
      </c>
      <c r="AV321" s="247">
        <v>1</v>
      </c>
      <c r="AW321" s="247">
        <v>1</v>
      </c>
      <c r="AX321" s="247">
        <v>1</v>
      </c>
      <c r="AY321" s="247">
        <v>1</v>
      </c>
      <c r="AZ321" s="247">
        <v>1</v>
      </c>
      <c r="BA321" s="247">
        <v>1</v>
      </c>
      <c r="BB321" s="247">
        <v>1</v>
      </c>
      <c r="BC321" s="247">
        <v>1</v>
      </c>
      <c r="BD321" s="247">
        <v>1</v>
      </c>
      <c r="BE321" s="247">
        <v>1</v>
      </c>
      <c r="BF321" s="247">
        <v>1</v>
      </c>
      <c r="BG321" s="247">
        <v>1</v>
      </c>
      <c r="BH321" s="247">
        <v>1</v>
      </c>
      <c r="BI321" s="247">
        <v>1</v>
      </c>
      <c r="BJ321" s="247">
        <v>1</v>
      </c>
      <c r="BK321" s="247">
        <v>1</v>
      </c>
      <c r="BL321" s="247"/>
      <c r="BM321" s="248"/>
    </row>
    <row r="322" spans="1:65" s="236" customFormat="1" ht="5.25">
      <c r="A322" s="243">
        <v>111</v>
      </c>
      <c r="B322" s="249" t="s">
        <v>623</v>
      </c>
      <c r="C322" s="245" t="s">
        <v>526</v>
      </c>
      <c r="D322" s="246">
        <v>0.08</v>
      </c>
      <c r="E322" s="247">
        <v>1</v>
      </c>
      <c r="F322" s="247">
        <v>1</v>
      </c>
      <c r="G322" s="247">
        <v>1</v>
      </c>
      <c r="H322" s="247">
        <v>1</v>
      </c>
      <c r="I322" s="247">
        <v>1</v>
      </c>
      <c r="J322" s="247">
        <v>1</v>
      </c>
      <c r="K322" s="247">
        <v>1</v>
      </c>
      <c r="L322" s="247">
        <v>1</v>
      </c>
      <c r="M322" s="247">
        <v>1</v>
      </c>
      <c r="N322" s="247">
        <v>1</v>
      </c>
      <c r="O322" s="247">
        <v>1</v>
      </c>
      <c r="P322" s="247">
        <v>1</v>
      </c>
      <c r="Q322" s="247">
        <v>1</v>
      </c>
      <c r="R322" s="247">
        <v>1</v>
      </c>
      <c r="S322" s="247">
        <v>1</v>
      </c>
      <c r="T322" s="247">
        <v>1</v>
      </c>
      <c r="U322" s="247">
        <v>1</v>
      </c>
      <c r="V322" s="247">
        <v>1</v>
      </c>
      <c r="W322" s="247">
        <v>1</v>
      </c>
      <c r="X322" s="247">
        <v>1</v>
      </c>
      <c r="Y322" s="247">
        <v>1</v>
      </c>
      <c r="Z322" s="247">
        <v>1</v>
      </c>
      <c r="AA322" s="247">
        <v>1</v>
      </c>
      <c r="AB322" s="247">
        <v>1</v>
      </c>
      <c r="AC322" s="247">
        <v>1</v>
      </c>
      <c r="AD322" s="247">
        <v>1</v>
      </c>
      <c r="AE322" s="247">
        <v>1</v>
      </c>
      <c r="AF322" s="247">
        <v>1</v>
      </c>
      <c r="AG322" s="247">
        <v>1</v>
      </c>
      <c r="AH322" s="247">
        <v>1</v>
      </c>
      <c r="AI322" s="247">
        <v>1</v>
      </c>
      <c r="AJ322" s="247">
        <v>1</v>
      </c>
      <c r="AK322" s="247">
        <v>1</v>
      </c>
      <c r="AL322" s="247">
        <v>1</v>
      </c>
      <c r="AM322" s="247">
        <v>1</v>
      </c>
      <c r="AN322" s="247">
        <v>1</v>
      </c>
      <c r="AO322" s="247">
        <v>1</v>
      </c>
      <c r="AP322" s="247">
        <v>1</v>
      </c>
      <c r="AQ322" s="247">
        <v>1</v>
      </c>
      <c r="AR322" s="247">
        <v>1</v>
      </c>
      <c r="AS322" s="247">
        <v>1</v>
      </c>
      <c r="AT322" s="247">
        <v>1</v>
      </c>
      <c r="AU322" s="247">
        <v>1</v>
      </c>
      <c r="AV322" s="247">
        <v>1</v>
      </c>
      <c r="AW322" s="247">
        <v>1</v>
      </c>
      <c r="AX322" s="247">
        <v>1</v>
      </c>
      <c r="AY322" s="247">
        <v>1</v>
      </c>
      <c r="AZ322" s="247">
        <v>1</v>
      </c>
      <c r="BA322" s="247">
        <v>1</v>
      </c>
      <c r="BB322" s="247">
        <v>1</v>
      </c>
      <c r="BC322" s="247">
        <v>1</v>
      </c>
      <c r="BD322" s="247">
        <v>1</v>
      </c>
      <c r="BE322" s="247">
        <v>1</v>
      </c>
      <c r="BF322" s="247">
        <v>1</v>
      </c>
      <c r="BG322" s="247">
        <v>1</v>
      </c>
      <c r="BH322" s="247">
        <v>1</v>
      </c>
      <c r="BI322" s="247">
        <v>1</v>
      </c>
      <c r="BJ322" s="247">
        <v>1</v>
      </c>
      <c r="BK322" s="247">
        <v>1</v>
      </c>
      <c r="BL322" s="247"/>
      <c r="BM322" s="248"/>
    </row>
    <row r="323" spans="1:65" s="236" customFormat="1" ht="5.25">
      <c r="A323" s="243">
        <v>112</v>
      </c>
      <c r="B323" s="249" t="s">
        <v>624</v>
      </c>
      <c r="C323" s="245" t="s">
        <v>526</v>
      </c>
      <c r="D323" s="246">
        <v>0.08</v>
      </c>
      <c r="E323" s="247">
        <v>1</v>
      </c>
      <c r="F323" s="247">
        <v>1</v>
      </c>
      <c r="G323" s="247">
        <v>1</v>
      </c>
      <c r="H323" s="247">
        <v>1</v>
      </c>
      <c r="I323" s="247">
        <v>1</v>
      </c>
      <c r="J323" s="247">
        <v>1</v>
      </c>
      <c r="K323" s="247">
        <v>1</v>
      </c>
      <c r="L323" s="247">
        <v>1</v>
      </c>
      <c r="M323" s="247">
        <v>1</v>
      </c>
      <c r="N323" s="247">
        <v>1</v>
      </c>
      <c r="O323" s="247">
        <v>1</v>
      </c>
      <c r="P323" s="247">
        <v>1</v>
      </c>
      <c r="Q323" s="247">
        <v>1</v>
      </c>
      <c r="R323" s="247">
        <v>1</v>
      </c>
      <c r="S323" s="247">
        <v>1</v>
      </c>
      <c r="T323" s="247">
        <v>1</v>
      </c>
      <c r="U323" s="247">
        <v>1</v>
      </c>
      <c r="V323" s="247">
        <v>1</v>
      </c>
      <c r="W323" s="247">
        <v>1</v>
      </c>
      <c r="X323" s="247">
        <v>1</v>
      </c>
      <c r="Y323" s="247">
        <v>1</v>
      </c>
      <c r="Z323" s="247">
        <v>1</v>
      </c>
      <c r="AA323" s="247">
        <v>1</v>
      </c>
      <c r="AB323" s="247">
        <v>1</v>
      </c>
      <c r="AC323" s="247">
        <v>1</v>
      </c>
      <c r="AD323" s="247">
        <v>1</v>
      </c>
      <c r="AE323" s="247">
        <v>1</v>
      </c>
      <c r="AF323" s="247">
        <v>1</v>
      </c>
      <c r="AG323" s="247">
        <v>1</v>
      </c>
      <c r="AH323" s="247">
        <v>1</v>
      </c>
      <c r="AI323" s="247">
        <v>1</v>
      </c>
      <c r="AJ323" s="247">
        <v>1</v>
      </c>
      <c r="AK323" s="247">
        <v>1</v>
      </c>
      <c r="AL323" s="247">
        <v>1</v>
      </c>
      <c r="AM323" s="247">
        <v>1</v>
      </c>
      <c r="AN323" s="247">
        <v>1</v>
      </c>
      <c r="AO323" s="247">
        <v>1</v>
      </c>
      <c r="AP323" s="247">
        <v>1</v>
      </c>
      <c r="AQ323" s="247">
        <v>1</v>
      </c>
      <c r="AR323" s="247">
        <v>1</v>
      </c>
      <c r="AS323" s="247">
        <v>1</v>
      </c>
      <c r="AT323" s="247">
        <v>1</v>
      </c>
      <c r="AU323" s="247">
        <v>1</v>
      </c>
      <c r="AV323" s="247">
        <v>1</v>
      </c>
      <c r="AW323" s="247">
        <v>1</v>
      </c>
      <c r="AX323" s="247">
        <v>1</v>
      </c>
      <c r="AY323" s="247">
        <v>1</v>
      </c>
      <c r="AZ323" s="247">
        <v>1</v>
      </c>
      <c r="BA323" s="247">
        <v>1</v>
      </c>
      <c r="BB323" s="247">
        <v>1</v>
      </c>
      <c r="BC323" s="247">
        <v>1</v>
      </c>
      <c r="BD323" s="247">
        <v>1</v>
      </c>
      <c r="BE323" s="247">
        <v>1</v>
      </c>
      <c r="BF323" s="247">
        <v>1</v>
      </c>
      <c r="BG323" s="247">
        <v>1</v>
      </c>
      <c r="BH323" s="247">
        <v>1</v>
      </c>
      <c r="BI323" s="247">
        <v>1</v>
      </c>
      <c r="BJ323" s="247">
        <v>1</v>
      </c>
      <c r="BK323" s="247">
        <v>1</v>
      </c>
      <c r="BL323" s="247"/>
      <c r="BM323" s="248"/>
    </row>
    <row r="324" spans="1:65" s="236" customFormat="1" ht="5.25">
      <c r="A324" s="243">
        <v>113</v>
      </c>
      <c r="B324" s="249" t="s">
        <v>625</v>
      </c>
      <c r="C324" s="245" t="s">
        <v>526</v>
      </c>
      <c r="D324" s="246">
        <v>0.075</v>
      </c>
      <c r="E324" s="247">
        <v>1</v>
      </c>
      <c r="F324" s="247">
        <v>1</v>
      </c>
      <c r="G324" s="247">
        <v>1</v>
      </c>
      <c r="H324" s="247">
        <v>1</v>
      </c>
      <c r="I324" s="247">
        <v>1</v>
      </c>
      <c r="J324" s="247">
        <v>1</v>
      </c>
      <c r="K324" s="247">
        <v>1</v>
      </c>
      <c r="L324" s="247">
        <v>1</v>
      </c>
      <c r="M324" s="247">
        <v>1</v>
      </c>
      <c r="N324" s="247">
        <v>1</v>
      </c>
      <c r="O324" s="247">
        <v>1</v>
      </c>
      <c r="P324" s="247">
        <v>1</v>
      </c>
      <c r="Q324" s="247">
        <v>1</v>
      </c>
      <c r="R324" s="247">
        <v>1</v>
      </c>
      <c r="S324" s="247">
        <v>1</v>
      </c>
      <c r="T324" s="247">
        <v>1</v>
      </c>
      <c r="U324" s="247">
        <v>1</v>
      </c>
      <c r="V324" s="247">
        <v>1</v>
      </c>
      <c r="W324" s="247">
        <v>1</v>
      </c>
      <c r="X324" s="247">
        <v>1</v>
      </c>
      <c r="Y324" s="247">
        <v>1</v>
      </c>
      <c r="Z324" s="247">
        <v>1</v>
      </c>
      <c r="AA324" s="247">
        <v>1</v>
      </c>
      <c r="AB324" s="247">
        <v>1</v>
      </c>
      <c r="AC324" s="247">
        <v>1</v>
      </c>
      <c r="AD324" s="247">
        <v>1</v>
      </c>
      <c r="AE324" s="247">
        <v>1</v>
      </c>
      <c r="AF324" s="247">
        <v>1</v>
      </c>
      <c r="AG324" s="247">
        <v>1</v>
      </c>
      <c r="AH324" s="247">
        <v>1</v>
      </c>
      <c r="AI324" s="247">
        <v>1</v>
      </c>
      <c r="AJ324" s="247">
        <v>1</v>
      </c>
      <c r="AK324" s="247">
        <v>1</v>
      </c>
      <c r="AL324" s="247">
        <v>1</v>
      </c>
      <c r="AM324" s="247">
        <v>1</v>
      </c>
      <c r="AN324" s="247">
        <v>1</v>
      </c>
      <c r="AO324" s="247">
        <v>1</v>
      </c>
      <c r="AP324" s="247">
        <v>1</v>
      </c>
      <c r="AQ324" s="247">
        <v>1</v>
      </c>
      <c r="AR324" s="247">
        <v>1</v>
      </c>
      <c r="AS324" s="247">
        <v>1</v>
      </c>
      <c r="AT324" s="247">
        <v>1</v>
      </c>
      <c r="AU324" s="247">
        <v>1</v>
      </c>
      <c r="AV324" s="247">
        <v>1</v>
      </c>
      <c r="AW324" s="247">
        <v>1</v>
      </c>
      <c r="AX324" s="247">
        <v>1</v>
      </c>
      <c r="AY324" s="247">
        <v>1</v>
      </c>
      <c r="AZ324" s="247">
        <v>1</v>
      </c>
      <c r="BA324" s="247">
        <v>1</v>
      </c>
      <c r="BB324" s="247">
        <v>1</v>
      </c>
      <c r="BC324" s="247">
        <v>1</v>
      </c>
      <c r="BD324" s="247">
        <v>1</v>
      </c>
      <c r="BE324" s="247">
        <v>1</v>
      </c>
      <c r="BF324" s="247">
        <v>1</v>
      </c>
      <c r="BG324" s="247">
        <v>1</v>
      </c>
      <c r="BH324" s="247">
        <v>1</v>
      </c>
      <c r="BI324" s="247">
        <v>1</v>
      </c>
      <c r="BJ324" s="247">
        <v>1</v>
      </c>
      <c r="BK324" s="247">
        <v>1</v>
      </c>
      <c r="BL324" s="247"/>
      <c r="BM324" s="248"/>
    </row>
    <row r="325" spans="1:65" s="236" customFormat="1" ht="5.25">
      <c r="A325" s="243">
        <v>114</v>
      </c>
      <c r="B325" s="249" t="s">
        <v>626</v>
      </c>
      <c r="C325" s="245" t="s">
        <v>526</v>
      </c>
      <c r="D325" s="246">
        <v>0.08</v>
      </c>
      <c r="E325" s="247">
        <v>1</v>
      </c>
      <c r="F325" s="247">
        <v>1</v>
      </c>
      <c r="G325" s="247">
        <v>1</v>
      </c>
      <c r="H325" s="247">
        <v>1</v>
      </c>
      <c r="I325" s="247">
        <v>1</v>
      </c>
      <c r="J325" s="247">
        <v>1</v>
      </c>
      <c r="K325" s="247">
        <v>1</v>
      </c>
      <c r="L325" s="247">
        <v>1</v>
      </c>
      <c r="M325" s="247">
        <v>1</v>
      </c>
      <c r="N325" s="247">
        <v>1</v>
      </c>
      <c r="O325" s="247">
        <v>1</v>
      </c>
      <c r="P325" s="247">
        <v>1</v>
      </c>
      <c r="Q325" s="247">
        <v>1</v>
      </c>
      <c r="R325" s="247">
        <v>1</v>
      </c>
      <c r="S325" s="247">
        <v>1</v>
      </c>
      <c r="T325" s="247">
        <v>1</v>
      </c>
      <c r="U325" s="247">
        <v>1</v>
      </c>
      <c r="V325" s="247">
        <v>1</v>
      </c>
      <c r="W325" s="247">
        <v>1</v>
      </c>
      <c r="X325" s="247">
        <v>1</v>
      </c>
      <c r="Y325" s="247">
        <v>1</v>
      </c>
      <c r="Z325" s="247">
        <v>1</v>
      </c>
      <c r="AA325" s="247">
        <v>1</v>
      </c>
      <c r="AB325" s="247">
        <v>1</v>
      </c>
      <c r="AC325" s="247">
        <v>1</v>
      </c>
      <c r="AD325" s="247">
        <v>1</v>
      </c>
      <c r="AE325" s="247">
        <v>1</v>
      </c>
      <c r="AF325" s="247">
        <v>1</v>
      </c>
      <c r="AG325" s="247">
        <v>1</v>
      </c>
      <c r="AH325" s="247">
        <v>1</v>
      </c>
      <c r="AI325" s="247">
        <v>1</v>
      </c>
      <c r="AJ325" s="247">
        <v>1</v>
      </c>
      <c r="AK325" s="247">
        <v>1</v>
      </c>
      <c r="AL325" s="247">
        <v>1</v>
      </c>
      <c r="AM325" s="247">
        <v>1</v>
      </c>
      <c r="AN325" s="247">
        <v>1</v>
      </c>
      <c r="AO325" s="247">
        <v>1</v>
      </c>
      <c r="AP325" s="247">
        <v>1</v>
      </c>
      <c r="AQ325" s="247">
        <v>1</v>
      </c>
      <c r="AR325" s="247">
        <v>1</v>
      </c>
      <c r="AS325" s="247">
        <v>1</v>
      </c>
      <c r="AT325" s="247">
        <v>1</v>
      </c>
      <c r="AU325" s="247">
        <v>1</v>
      </c>
      <c r="AV325" s="247">
        <v>1</v>
      </c>
      <c r="AW325" s="247">
        <v>1</v>
      </c>
      <c r="AX325" s="247">
        <v>1</v>
      </c>
      <c r="AY325" s="247">
        <v>1</v>
      </c>
      <c r="AZ325" s="247">
        <v>1</v>
      </c>
      <c r="BA325" s="247">
        <v>1</v>
      </c>
      <c r="BB325" s="247">
        <v>1</v>
      </c>
      <c r="BC325" s="247">
        <v>1</v>
      </c>
      <c r="BD325" s="247">
        <v>1</v>
      </c>
      <c r="BE325" s="247">
        <v>1</v>
      </c>
      <c r="BF325" s="247">
        <v>1</v>
      </c>
      <c r="BG325" s="247">
        <v>1</v>
      </c>
      <c r="BH325" s="247">
        <v>1</v>
      </c>
      <c r="BI325" s="247">
        <v>1</v>
      </c>
      <c r="BJ325" s="247">
        <v>1</v>
      </c>
      <c r="BK325" s="247">
        <v>1</v>
      </c>
      <c r="BL325" s="247"/>
      <c r="BM325" s="248"/>
    </row>
    <row r="326" spans="1:65" s="236" customFormat="1" ht="5.25">
      <c r="A326" s="243">
        <v>115</v>
      </c>
      <c r="B326" s="249" t="s">
        <v>627</v>
      </c>
      <c r="C326" s="245" t="s">
        <v>526</v>
      </c>
      <c r="D326" s="246">
        <v>0.08</v>
      </c>
      <c r="E326" s="247">
        <v>1</v>
      </c>
      <c r="F326" s="247">
        <v>1</v>
      </c>
      <c r="G326" s="247">
        <v>1</v>
      </c>
      <c r="H326" s="247">
        <v>1</v>
      </c>
      <c r="I326" s="247">
        <v>1</v>
      </c>
      <c r="J326" s="247">
        <v>1</v>
      </c>
      <c r="K326" s="247">
        <v>1</v>
      </c>
      <c r="L326" s="247">
        <v>1</v>
      </c>
      <c r="M326" s="247">
        <v>1</v>
      </c>
      <c r="N326" s="247">
        <v>1</v>
      </c>
      <c r="O326" s="247">
        <v>1</v>
      </c>
      <c r="P326" s="247">
        <v>1</v>
      </c>
      <c r="Q326" s="247">
        <v>1</v>
      </c>
      <c r="R326" s="247">
        <v>1</v>
      </c>
      <c r="S326" s="247">
        <v>1</v>
      </c>
      <c r="T326" s="247">
        <v>1</v>
      </c>
      <c r="U326" s="247">
        <v>1</v>
      </c>
      <c r="V326" s="247">
        <v>1</v>
      </c>
      <c r="W326" s="247">
        <v>1</v>
      </c>
      <c r="X326" s="247">
        <v>1</v>
      </c>
      <c r="Y326" s="247">
        <v>1</v>
      </c>
      <c r="Z326" s="247">
        <v>1</v>
      </c>
      <c r="AA326" s="247">
        <v>1</v>
      </c>
      <c r="AB326" s="247">
        <v>1</v>
      </c>
      <c r="AC326" s="247">
        <v>1</v>
      </c>
      <c r="AD326" s="247">
        <v>1</v>
      </c>
      <c r="AE326" s="247">
        <v>1</v>
      </c>
      <c r="AF326" s="247">
        <v>1</v>
      </c>
      <c r="AG326" s="247">
        <v>1</v>
      </c>
      <c r="AH326" s="247">
        <v>1</v>
      </c>
      <c r="AI326" s="247">
        <v>1</v>
      </c>
      <c r="AJ326" s="247">
        <v>1</v>
      </c>
      <c r="AK326" s="247">
        <v>1</v>
      </c>
      <c r="AL326" s="247">
        <v>1</v>
      </c>
      <c r="AM326" s="247">
        <v>1</v>
      </c>
      <c r="AN326" s="247">
        <v>1</v>
      </c>
      <c r="AO326" s="247">
        <v>1</v>
      </c>
      <c r="AP326" s="247">
        <v>1</v>
      </c>
      <c r="AQ326" s="247">
        <v>1</v>
      </c>
      <c r="AR326" s="247">
        <v>1</v>
      </c>
      <c r="AS326" s="247">
        <v>1</v>
      </c>
      <c r="AT326" s="247">
        <v>1</v>
      </c>
      <c r="AU326" s="247">
        <v>1</v>
      </c>
      <c r="AV326" s="247">
        <v>1</v>
      </c>
      <c r="AW326" s="247">
        <v>1</v>
      </c>
      <c r="AX326" s="247">
        <v>1</v>
      </c>
      <c r="AY326" s="247">
        <v>1</v>
      </c>
      <c r="AZ326" s="247">
        <v>1</v>
      </c>
      <c r="BA326" s="247">
        <v>1</v>
      </c>
      <c r="BB326" s="247">
        <v>1</v>
      </c>
      <c r="BC326" s="247">
        <v>1</v>
      </c>
      <c r="BD326" s="247">
        <v>1</v>
      </c>
      <c r="BE326" s="247">
        <v>1</v>
      </c>
      <c r="BF326" s="247">
        <v>1</v>
      </c>
      <c r="BG326" s="247">
        <v>1</v>
      </c>
      <c r="BH326" s="247">
        <v>1</v>
      </c>
      <c r="BI326" s="247">
        <v>1</v>
      </c>
      <c r="BJ326" s="247">
        <v>1</v>
      </c>
      <c r="BK326" s="247">
        <v>1</v>
      </c>
      <c r="BL326" s="247"/>
      <c r="BM326" s="248"/>
    </row>
    <row r="327" spans="1:65" s="236" customFormat="1" ht="5.25">
      <c r="A327" s="243">
        <v>116</v>
      </c>
      <c r="B327" s="249" t="s">
        <v>628</v>
      </c>
      <c r="C327" s="245" t="s">
        <v>526</v>
      </c>
      <c r="D327" s="246">
        <v>0.08</v>
      </c>
      <c r="E327" s="247">
        <v>1</v>
      </c>
      <c r="F327" s="247">
        <v>1</v>
      </c>
      <c r="G327" s="247">
        <v>1</v>
      </c>
      <c r="H327" s="247">
        <v>1</v>
      </c>
      <c r="I327" s="247">
        <v>1</v>
      </c>
      <c r="J327" s="247">
        <v>1</v>
      </c>
      <c r="K327" s="247">
        <v>1</v>
      </c>
      <c r="L327" s="247">
        <v>1</v>
      </c>
      <c r="M327" s="247">
        <v>1</v>
      </c>
      <c r="N327" s="247">
        <v>1</v>
      </c>
      <c r="O327" s="247">
        <v>1</v>
      </c>
      <c r="P327" s="247">
        <v>1</v>
      </c>
      <c r="Q327" s="247">
        <v>1</v>
      </c>
      <c r="R327" s="247">
        <v>1</v>
      </c>
      <c r="S327" s="247">
        <v>1</v>
      </c>
      <c r="T327" s="247">
        <v>1</v>
      </c>
      <c r="U327" s="247">
        <v>1</v>
      </c>
      <c r="V327" s="247">
        <v>1</v>
      </c>
      <c r="W327" s="247">
        <v>1</v>
      </c>
      <c r="X327" s="247">
        <v>1</v>
      </c>
      <c r="Y327" s="247">
        <v>1</v>
      </c>
      <c r="Z327" s="247">
        <v>1</v>
      </c>
      <c r="AA327" s="247">
        <v>1</v>
      </c>
      <c r="AB327" s="247">
        <v>1</v>
      </c>
      <c r="AC327" s="247">
        <v>1</v>
      </c>
      <c r="AD327" s="247">
        <v>1</v>
      </c>
      <c r="AE327" s="247">
        <v>1</v>
      </c>
      <c r="AF327" s="247">
        <v>1</v>
      </c>
      <c r="AG327" s="247">
        <v>1</v>
      </c>
      <c r="AH327" s="247">
        <v>1</v>
      </c>
      <c r="AI327" s="247">
        <v>1</v>
      </c>
      <c r="AJ327" s="247">
        <v>1</v>
      </c>
      <c r="AK327" s="247">
        <v>1</v>
      </c>
      <c r="AL327" s="247">
        <v>1</v>
      </c>
      <c r="AM327" s="247">
        <v>1</v>
      </c>
      <c r="AN327" s="247">
        <v>1</v>
      </c>
      <c r="AO327" s="247">
        <v>1</v>
      </c>
      <c r="AP327" s="247">
        <v>1</v>
      </c>
      <c r="AQ327" s="247">
        <v>1</v>
      </c>
      <c r="AR327" s="247">
        <v>1</v>
      </c>
      <c r="AS327" s="247">
        <v>1</v>
      </c>
      <c r="AT327" s="247">
        <v>1</v>
      </c>
      <c r="AU327" s="247">
        <v>1</v>
      </c>
      <c r="AV327" s="247">
        <v>1</v>
      </c>
      <c r="AW327" s="247">
        <v>1</v>
      </c>
      <c r="AX327" s="247">
        <v>1</v>
      </c>
      <c r="AY327" s="247">
        <v>1</v>
      </c>
      <c r="AZ327" s="247">
        <v>1</v>
      </c>
      <c r="BA327" s="247">
        <v>1</v>
      </c>
      <c r="BB327" s="247">
        <v>1</v>
      </c>
      <c r="BC327" s="247">
        <v>1</v>
      </c>
      <c r="BD327" s="247">
        <v>1</v>
      </c>
      <c r="BE327" s="247">
        <v>1</v>
      </c>
      <c r="BF327" s="247">
        <v>1</v>
      </c>
      <c r="BG327" s="247">
        <v>1</v>
      </c>
      <c r="BH327" s="247">
        <v>1</v>
      </c>
      <c r="BI327" s="247">
        <v>1</v>
      </c>
      <c r="BJ327" s="247">
        <v>1</v>
      </c>
      <c r="BK327" s="247">
        <v>1</v>
      </c>
      <c r="BL327" s="247"/>
      <c r="BM327" s="248"/>
    </row>
    <row r="328" spans="1:65" s="236" customFormat="1" ht="5.25">
      <c r="A328" s="243">
        <v>117</v>
      </c>
      <c r="B328" s="249" t="s">
        <v>629</v>
      </c>
      <c r="C328" s="245" t="s">
        <v>526</v>
      </c>
      <c r="D328" s="246">
        <v>0.08</v>
      </c>
      <c r="E328" s="247">
        <v>1</v>
      </c>
      <c r="F328" s="247">
        <v>1</v>
      </c>
      <c r="G328" s="247">
        <v>1</v>
      </c>
      <c r="H328" s="247">
        <v>1</v>
      </c>
      <c r="I328" s="247">
        <v>1</v>
      </c>
      <c r="J328" s="247">
        <v>1</v>
      </c>
      <c r="K328" s="247">
        <v>1</v>
      </c>
      <c r="L328" s="247">
        <v>1</v>
      </c>
      <c r="M328" s="247">
        <v>1</v>
      </c>
      <c r="N328" s="247">
        <v>1</v>
      </c>
      <c r="O328" s="247">
        <v>1</v>
      </c>
      <c r="P328" s="247">
        <v>1</v>
      </c>
      <c r="Q328" s="247">
        <v>1</v>
      </c>
      <c r="R328" s="247">
        <v>1</v>
      </c>
      <c r="S328" s="247">
        <v>1</v>
      </c>
      <c r="T328" s="247">
        <v>1</v>
      </c>
      <c r="U328" s="247">
        <v>1</v>
      </c>
      <c r="V328" s="247">
        <v>1</v>
      </c>
      <c r="W328" s="247">
        <v>1</v>
      </c>
      <c r="X328" s="247">
        <v>1</v>
      </c>
      <c r="Y328" s="247">
        <v>1</v>
      </c>
      <c r="Z328" s="247">
        <v>1</v>
      </c>
      <c r="AA328" s="247">
        <v>1</v>
      </c>
      <c r="AB328" s="247">
        <v>1</v>
      </c>
      <c r="AC328" s="247">
        <v>1</v>
      </c>
      <c r="AD328" s="247">
        <v>1</v>
      </c>
      <c r="AE328" s="247">
        <v>1</v>
      </c>
      <c r="AF328" s="247">
        <v>1</v>
      </c>
      <c r="AG328" s="247">
        <v>1</v>
      </c>
      <c r="AH328" s="247">
        <v>1</v>
      </c>
      <c r="AI328" s="247">
        <v>1</v>
      </c>
      <c r="AJ328" s="247">
        <v>1</v>
      </c>
      <c r="AK328" s="247">
        <v>1</v>
      </c>
      <c r="AL328" s="247">
        <v>1</v>
      </c>
      <c r="AM328" s="247">
        <v>1</v>
      </c>
      <c r="AN328" s="247">
        <v>1</v>
      </c>
      <c r="AO328" s="247">
        <v>1</v>
      </c>
      <c r="AP328" s="247">
        <v>1</v>
      </c>
      <c r="AQ328" s="247">
        <v>1</v>
      </c>
      <c r="AR328" s="247">
        <v>1</v>
      </c>
      <c r="AS328" s="247">
        <v>1</v>
      </c>
      <c r="AT328" s="247">
        <v>1</v>
      </c>
      <c r="AU328" s="247">
        <v>1</v>
      </c>
      <c r="AV328" s="247">
        <v>1</v>
      </c>
      <c r="AW328" s="247">
        <v>1</v>
      </c>
      <c r="AX328" s="247">
        <v>1</v>
      </c>
      <c r="AY328" s="247">
        <v>1</v>
      </c>
      <c r="AZ328" s="247">
        <v>1</v>
      </c>
      <c r="BA328" s="247">
        <v>1</v>
      </c>
      <c r="BB328" s="247">
        <v>1</v>
      </c>
      <c r="BC328" s="247">
        <v>1</v>
      </c>
      <c r="BD328" s="247">
        <v>1</v>
      </c>
      <c r="BE328" s="247">
        <v>1</v>
      </c>
      <c r="BF328" s="247">
        <v>1</v>
      </c>
      <c r="BG328" s="247">
        <v>1</v>
      </c>
      <c r="BH328" s="247">
        <v>1</v>
      </c>
      <c r="BI328" s="247">
        <v>1</v>
      </c>
      <c r="BJ328" s="247">
        <v>1</v>
      </c>
      <c r="BK328" s="247">
        <v>1</v>
      </c>
      <c r="BL328" s="247"/>
      <c r="BM328" s="248"/>
    </row>
    <row r="329" spans="1:65" s="236" customFormat="1" ht="5.25">
      <c r="A329" s="243">
        <v>118</v>
      </c>
      <c r="B329" s="249" t="s">
        <v>630</v>
      </c>
      <c r="C329" s="245" t="s">
        <v>526</v>
      </c>
      <c r="D329" s="246">
        <v>0.08</v>
      </c>
      <c r="E329" s="247">
        <v>1</v>
      </c>
      <c r="F329" s="247">
        <v>1</v>
      </c>
      <c r="G329" s="247">
        <v>1</v>
      </c>
      <c r="H329" s="247">
        <v>1</v>
      </c>
      <c r="I329" s="247">
        <v>1</v>
      </c>
      <c r="J329" s="247">
        <v>1</v>
      </c>
      <c r="K329" s="247">
        <v>1</v>
      </c>
      <c r="L329" s="247">
        <v>1</v>
      </c>
      <c r="M329" s="247">
        <v>1</v>
      </c>
      <c r="N329" s="247">
        <v>1</v>
      </c>
      <c r="O329" s="247">
        <v>1</v>
      </c>
      <c r="P329" s="247">
        <v>1</v>
      </c>
      <c r="Q329" s="247">
        <v>1</v>
      </c>
      <c r="R329" s="247">
        <v>1</v>
      </c>
      <c r="S329" s="247">
        <v>1</v>
      </c>
      <c r="T329" s="247">
        <v>1</v>
      </c>
      <c r="U329" s="247">
        <v>1</v>
      </c>
      <c r="V329" s="247">
        <v>1</v>
      </c>
      <c r="W329" s="247">
        <v>1</v>
      </c>
      <c r="X329" s="247">
        <v>1</v>
      </c>
      <c r="Y329" s="247">
        <v>1</v>
      </c>
      <c r="Z329" s="247">
        <v>1</v>
      </c>
      <c r="AA329" s="247">
        <v>1</v>
      </c>
      <c r="AB329" s="247">
        <v>1</v>
      </c>
      <c r="AC329" s="247">
        <v>1</v>
      </c>
      <c r="AD329" s="247">
        <v>1</v>
      </c>
      <c r="AE329" s="247">
        <v>1</v>
      </c>
      <c r="AF329" s="247">
        <v>1</v>
      </c>
      <c r="AG329" s="247">
        <v>1</v>
      </c>
      <c r="AH329" s="247">
        <v>1</v>
      </c>
      <c r="AI329" s="247">
        <v>1</v>
      </c>
      <c r="AJ329" s="247">
        <v>1</v>
      </c>
      <c r="AK329" s="247">
        <v>1</v>
      </c>
      <c r="AL329" s="247">
        <v>1</v>
      </c>
      <c r="AM329" s="247">
        <v>1</v>
      </c>
      <c r="AN329" s="247">
        <v>1</v>
      </c>
      <c r="AO329" s="247">
        <v>1</v>
      </c>
      <c r="AP329" s="247">
        <v>1</v>
      </c>
      <c r="AQ329" s="247">
        <v>1</v>
      </c>
      <c r="AR329" s="247">
        <v>1</v>
      </c>
      <c r="AS329" s="247">
        <v>1</v>
      </c>
      <c r="AT329" s="247">
        <v>1</v>
      </c>
      <c r="AU329" s="247">
        <v>1</v>
      </c>
      <c r="AV329" s="247">
        <v>1</v>
      </c>
      <c r="AW329" s="247">
        <v>1</v>
      </c>
      <c r="AX329" s="247">
        <v>1</v>
      </c>
      <c r="AY329" s="247">
        <v>1</v>
      </c>
      <c r="AZ329" s="247">
        <v>1</v>
      </c>
      <c r="BA329" s="247">
        <v>1</v>
      </c>
      <c r="BB329" s="247">
        <v>1</v>
      </c>
      <c r="BC329" s="247">
        <v>1</v>
      </c>
      <c r="BD329" s="247">
        <v>1</v>
      </c>
      <c r="BE329" s="247">
        <v>1</v>
      </c>
      <c r="BF329" s="247">
        <v>1</v>
      </c>
      <c r="BG329" s="247">
        <v>1</v>
      </c>
      <c r="BH329" s="247">
        <v>1</v>
      </c>
      <c r="BI329" s="247">
        <v>1</v>
      </c>
      <c r="BJ329" s="247">
        <v>1</v>
      </c>
      <c r="BK329" s="247">
        <v>1</v>
      </c>
      <c r="BL329" s="247"/>
      <c r="BM329" s="248"/>
    </row>
    <row r="330" spans="1:65" s="236" customFormat="1" ht="5.25">
      <c r="A330" s="243">
        <v>119</v>
      </c>
      <c r="B330" s="249" t="s">
        <v>631</v>
      </c>
      <c r="C330" s="245" t="s">
        <v>526</v>
      </c>
      <c r="D330" s="246">
        <v>0.08</v>
      </c>
      <c r="E330" s="247">
        <v>1</v>
      </c>
      <c r="F330" s="247">
        <v>1</v>
      </c>
      <c r="G330" s="247">
        <v>1</v>
      </c>
      <c r="H330" s="247">
        <v>1</v>
      </c>
      <c r="I330" s="247">
        <v>1</v>
      </c>
      <c r="J330" s="247">
        <v>1</v>
      </c>
      <c r="K330" s="247">
        <v>1</v>
      </c>
      <c r="L330" s="247">
        <v>1</v>
      </c>
      <c r="M330" s="247">
        <v>1</v>
      </c>
      <c r="N330" s="247">
        <v>1</v>
      </c>
      <c r="O330" s="247">
        <v>1</v>
      </c>
      <c r="P330" s="247">
        <v>1</v>
      </c>
      <c r="Q330" s="247">
        <v>1</v>
      </c>
      <c r="R330" s="247">
        <v>1</v>
      </c>
      <c r="S330" s="247">
        <v>1</v>
      </c>
      <c r="T330" s="247">
        <v>1</v>
      </c>
      <c r="U330" s="247">
        <v>1</v>
      </c>
      <c r="V330" s="247">
        <v>1</v>
      </c>
      <c r="W330" s="247">
        <v>1</v>
      </c>
      <c r="X330" s="247">
        <v>1</v>
      </c>
      <c r="Y330" s="247">
        <v>1</v>
      </c>
      <c r="Z330" s="247">
        <v>1</v>
      </c>
      <c r="AA330" s="247">
        <v>1</v>
      </c>
      <c r="AB330" s="247">
        <v>1</v>
      </c>
      <c r="AC330" s="247">
        <v>1</v>
      </c>
      <c r="AD330" s="247">
        <v>1</v>
      </c>
      <c r="AE330" s="247">
        <v>1</v>
      </c>
      <c r="AF330" s="247">
        <v>1</v>
      </c>
      <c r="AG330" s="247">
        <v>1</v>
      </c>
      <c r="AH330" s="247">
        <v>1</v>
      </c>
      <c r="AI330" s="247">
        <v>1</v>
      </c>
      <c r="AJ330" s="247">
        <v>1</v>
      </c>
      <c r="AK330" s="247">
        <v>1</v>
      </c>
      <c r="AL330" s="247">
        <v>1</v>
      </c>
      <c r="AM330" s="247">
        <v>1</v>
      </c>
      <c r="AN330" s="247">
        <v>1</v>
      </c>
      <c r="AO330" s="247">
        <v>1</v>
      </c>
      <c r="AP330" s="247">
        <v>1</v>
      </c>
      <c r="AQ330" s="247">
        <v>1</v>
      </c>
      <c r="AR330" s="247">
        <v>1</v>
      </c>
      <c r="AS330" s="247">
        <v>1</v>
      </c>
      <c r="AT330" s="247">
        <v>1</v>
      </c>
      <c r="AU330" s="247">
        <v>1</v>
      </c>
      <c r="AV330" s="247">
        <v>1</v>
      </c>
      <c r="AW330" s="247">
        <v>1</v>
      </c>
      <c r="AX330" s="247">
        <v>1</v>
      </c>
      <c r="AY330" s="247">
        <v>1</v>
      </c>
      <c r="AZ330" s="247">
        <v>1</v>
      </c>
      <c r="BA330" s="247">
        <v>1</v>
      </c>
      <c r="BB330" s="247">
        <v>1</v>
      </c>
      <c r="BC330" s="247">
        <v>1</v>
      </c>
      <c r="BD330" s="247">
        <v>1</v>
      </c>
      <c r="BE330" s="247">
        <v>1</v>
      </c>
      <c r="BF330" s="247">
        <v>1</v>
      </c>
      <c r="BG330" s="247">
        <v>1</v>
      </c>
      <c r="BH330" s="247">
        <v>1</v>
      </c>
      <c r="BI330" s="247">
        <v>1</v>
      </c>
      <c r="BJ330" s="247">
        <v>1</v>
      </c>
      <c r="BK330" s="247">
        <v>1</v>
      </c>
      <c r="BL330" s="247"/>
      <c r="BM330" s="248"/>
    </row>
    <row r="331" spans="1:65" s="236" customFormat="1" ht="5.25">
      <c r="A331" s="243">
        <v>120</v>
      </c>
      <c r="B331" s="249" t="s">
        <v>632</v>
      </c>
      <c r="C331" s="245" t="s">
        <v>526</v>
      </c>
      <c r="D331" s="246">
        <v>0.09</v>
      </c>
      <c r="E331" s="247">
        <v>1</v>
      </c>
      <c r="F331" s="247">
        <v>1</v>
      </c>
      <c r="G331" s="247">
        <v>1</v>
      </c>
      <c r="H331" s="247">
        <v>1</v>
      </c>
      <c r="I331" s="247">
        <v>1</v>
      </c>
      <c r="J331" s="247">
        <v>1</v>
      </c>
      <c r="K331" s="247">
        <v>1</v>
      </c>
      <c r="L331" s="247">
        <v>1</v>
      </c>
      <c r="M331" s="247">
        <v>1</v>
      </c>
      <c r="N331" s="247">
        <v>1</v>
      </c>
      <c r="O331" s="247">
        <v>1</v>
      </c>
      <c r="P331" s="247">
        <v>1</v>
      </c>
      <c r="Q331" s="247">
        <v>1</v>
      </c>
      <c r="R331" s="247">
        <v>1</v>
      </c>
      <c r="S331" s="247">
        <v>1</v>
      </c>
      <c r="T331" s="247">
        <v>1</v>
      </c>
      <c r="U331" s="247">
        <v>1</v>
      </c>
      <c r="V331" s="247">
        <v>1</v>
      </c>
      <c r="W331" s="247">
        <v>1</v>
      </c>
      <c r="X331" s="247">
        <v>1</v>
      </c>
      <c r="Y331" s="247">
        <v>1</v>
      </c>
      <c r="Z331" s="247">
        <v>1</v>
      </c>
      <c r="AA331" s="247">
        <v>1</v>
      </c>
      <c r="AB331" s="247">
        <v>1</v>
      </c>
      <c r="AC331" s="247">
        <v>1</v>
      </c>
      <c r="AD331" s="247">
        <v>1</v>
      </c>
      <c r="AE331" s="247">
        <v>1</v>
      </c>
      <c r="AF331" s="247">
        <v>1</v>
      </c>
      <c r="AG331" s="247">
        <v>1</v>
      </c>
      <c r="AH331" s="247">
        <v>1</v>
      </c>
      <c r="AI331" s="247">
        <v>1</v>
      </c>
      <c r="AJ331" s="247">
        <v>1</v>
      </c>
      <c r="AK331" s="247">
        <v>1</v>
      </c>
      <c r="AL331" s="247">
        <v>1</v>
      </c>
      <c r="AM331" s="247">
        <v>1</v>
      </c>
      <c r="AN331" s="247">
        <v>1</v>
      </c>
      <c r="AO331" s="247">
        <v>1</v>
      </c>
      <c r="AP331" s="247">
        <v>1</v>
      </c>
      <c r="AQ331" s="247">
        <v>1</v>
      </c>
      <c r="AR331" s="247">
        <v>1</v>
      </c>
      <c r="AS331" s="247">
        <v>1</v>
      </c>
      <c r="AT331" s="247">
        <v>1</v>
      </c>
      <c r="AU331" s="247">
        <v>1</v>
      </c>
      <c r="AV331" s="247">
        <v>1</v>
      </c>
      <c r="AW331" s="247">
        <v>1</v>
      </c>
      <c r="AX331" s="247">
        <v>1</v>
      </c>
      <c r="AY331" s="247">
        <v>1</v>
      </c>
      <c r="AZ331" s="247">
        <v>1</v>
      </c>
      <c r="BA331" s="247">
        <v>1</v>
      </c>
      <c r="BB331" s="247">
        <v>1</v>
      </c>
      <c r="BC331" s="247">
        <v>1</v>
      </c>
      <c r="BD331" s="247">
        <v>1</v>
      </c>
      <c r="BE331" s="247">
        <v>1</v>
      </c>
      <c r="BF331" s="247">
        <v>1</v>
      </c>
      <c r="BG331" s="247">
        <v>1</v>
      </c>
      <c r="BH331" s="247">
        <v>1</v>
      </c>
      <c r="BI331" s="247">
        <v>1</v>
      </c>
      <c r="BJ331" s="247">
        <v>1</v>
      </c>
      <c r="BK331" s="247">
        <v>1</v>
      </c>
      <c r="BL331" s="247"/>
      <c r="BM331" s="248"/>
    </row>
    <row r="332" spans="1:65" s="236" customFormat="1" ht="5.25">
      <c r="A332" s="243">
        <v>121</v>
      </c>
      <c r="B332" s="249" t="s">
        <v>633</v>
      </c>
      <c r="C332" s="245" t="s">
        <v>526</v>
      </c>
      <c r="D332" s="246">
        <v>0.09</v>
      </c>
      <c r="E332" s="247">
        <v>1</v>
      </c>
      <c r="F332" s="247">
        <v>1</v>
      </c>
      <c r="G332" s="247">
        <v>1</v>
      </c>
      <c r="H332" s="247">
        <v>1</v>
      </c>
      <c r="I332" s="247">
        <v>1</v>
      </c>
      <c r="J332" s="247">
        <v>1</v>
      </c>
      <c r="K332" s="247">
        <v>1</v>
      </c>
      <c r="L332" s="247">
        <v>1</v>
      </c>
      <c r="M332" s="247">
        <v>1</v>
      </c>
      <c r="N332" s="247">
        <v>1</v>
      </c>
      <c r="O332" s="247">
        <v>1</v>
      </c>
      <c r="P332" s="247">
        <v>1</v>
      </c>
      <c r="Q332" s="247">
        <v>1</v>
      </c>
      <c r="R332" s="247">
        <v>1</v>
      </c>
      <c r="S332" s="247">
        <v>1</v>
      </c>
      <c r="T332" s="247">
        <v>1</v>
      </c>
      <c r="U332" s="247">
        <v>1</v>
      </c>
      <c r="V332" s="247">
        <v>1</v>
      </c>
      <c r="W332" s="247">
        <v>1</v>
      </c>
      <c r="X332" s="247">
        <v>1</v>
      </c>
      <c r="Y332" s="247">
        <v>1</v>
      </c>
      <c r="Z332" s="247">
        <v>1</v>
      </c>
      <c r="AA332" s="247">
        <v>1</v>
      </c>
      <c r="AB332" s="247">
        <v>1</v>
      </c>
      <c r="AC332" s="247">
        <v>1</v>
      </c>
      <c r="AD332" s="247">
        <v>1</v>
      </c>
      <c r="AE332" s="247">
        <v>1</v>
      </c>
      <c r="AF332" s="247">
        <v>1</v>
      </c>
      <c r="AG332" s="247">
        <v>1</v>
      </c>
      <c r="AH332" s="247">
        <v>1</v>
      </c>
      <c r="AI332" s="247">
        <v>1</v>
      </c>
      <c r="AJ332" s="247">
        <v>1</v>
      </c>
      <c r="AK332" s="247">
        <v>1</v>
      </c>
      <c r="AL332" s="247">
        <v>1</v>
      </c>
      <c r="AM332" s="247">
        <v>1</v>
      </c>
      <c r="AN332" s="247">
        <v>1</v>
      </c>
      <c r="AO332" s="247">
        <v>1</v>
      </c>
      <c r="AP332" s="247">
        <v>1</v>
      </c>
      <c r="AQ332" s="247">
        <v>1</v>
      </c>
      <c r="AR332" s="247">
        <v>1</v>
      </c>
      <c r="AS332" s="247">
        <v>1</v>
      </c>
      <c r="AT332" s="247">
        <v>1</v>
      </c>
      <c r="AU332" s="247">
        <v>1</v>
      </c>
      <c r="AV332" s="247">
        <v>1</v>
      </c>
      <c r="AW332" s="247">
        <v>1</v>
      </c>
      <c r="AX332" s="247">
        <v>1</v>
      </c>
      <c r="AY332" s="247">
        <v>1</v>
      </c>
      <c r="AZ332" s="247">
        <v>1</v>
      </c>
      <c r="BA332" s="247">
        <v>1</v>
      </c>
      <c r="BB332" s="247">
        <v>1</v>
      </c>
      <c r="BC332" s="247">
        <v>1</v>
      </c>
      <c r="BD332" s="247">
        <v>1</v>
      </c>
      <c r="BE332" s="247">
        <v>1</v>
      </c>
      <c r="BF332" s="247">
        <v>1</v>
      </c>
      <c r="BG332" s="247">
        <v>1</v>
      </c>
      <c r="BH332" s="247">
        <v>1</v>
      </c>
      <c r="BI332" s="247">
        <v>1</v>
      </c>
      <c r="BJ332" s="247">
        <v>1</v>
      </c>
      <c r="BK332" s="247">
        <v>1</v>
      </c>
      <c r="BL332" s="247"/>
      <c r="BM332" s="248"/>
    </row>
    <row r="333" spans="1:65" s="236" customFormat="1" ht="5.25">
      <c r="A333" s="243">
        <v>122</v>
      </c>
      <c r="B333" s="249" t="s">
        <v>634</v>
      </c>
      <c r="C333" s="245" t="s">
        <v>526</v>
      </c>
      <c r="D333" s="246">
        <v>0.09</v>
      </c>
      <c r="E333" s="247">
        <v>1</v>
      </c>
      <c r="F333" s="247">
        <v>1</v>
      </c>
      <c r="G333" s="247">
        <v>1</v>
      </c>
      <c r="H333" s="247">
        <v>1</v>
      </c>
      <c r="I333" s="247">
        <v>1</v>
      </c>
      <c r="J333" s="247">
        <v>1</v>
      </c>
      <c r="K333" s="247">
        <v>1</v>
      </c>
      <c r="L333" s="247">
        <v>1</v>
      </c>
      <c r="M333" s="247">
        <v>1</v>
      </c>
      <c r="N333" s="247">
        <v>1</v>
      </c>
      <c r="O333" s="247">
        <v>1</v>
      </c>
      <c r="P333" s="247">
        <v>1</v>
      </c>
      <c r="Q333" s="247">
        <v>1</v>
      </c>
      <c r="R333" s="247">
        <v>1</v>
      </c>
      <c r="S333" s="247">
        <v>1</v>
      </c>
      <c r="T333" s="247">
        <v>1</v>
      </c>
      <c r="U333" s="247">
        <v>1</v>
      </c>
      <c r="V333" s="247">
        <v>1</v>
      </c>
      <c r="W333" s="247">
        <v>1</v>
      </c>
      <c r="X333" s="247">
        <v>1</v>
      </c>
      <c r="Y333" s="247">
        <v>1</v>
      </c>
      <c r="Z333" s="247">
        <v>1</v>
      </c>
      <c r="AA333" s="247">
        <v>1</v>
      </c>
      <c r="AB333" s="247">
        <v>1</v>
      </c>
      <c r="AC333" s="247">
        <v>1</v>
      </c>
      <c r="AD333" s="247">
        <v>1</v>
      </c>
      <c r="AE333" s="247">
        <v>1</v>
      </c>
      <c r="AF333" s="247">
        <v>1</v>
      </c>
      <c r="AG333" s="247">
        <v>1</v>
      </c>
      <c r="AH333" s="247">
        <v>1</v>
      </c>
      <c r="AI333" s="247">
        <v>1</v>
      </c>
      <c r="AJ333" s="247">
        <v>1</v>
      </c>
      <c r="AK333" s="247">
        <v>1</v>
      </c>
      <c r="AL333" s="247">
        <v>1</v>
      </c>
      <c r="AM333" s="247">
        <v>1</v>
      </c>
      <c r="AN333" s="247">
        <v>1</v>
      </c>
      <c r="AO333" s="247">
        <v>1</v>
      </c>
      <c r="AP333" s="247">
        <v>1</v>
      </c>
      <c r="AQ333" s="247">
        <v>1</v>
      </c>
      <c r="AR333" s="247">
        <v>1</v>
      </c>
      <c r="AS333" s="247">
        <v>1</v>
      </c>
      <c r="AT333" s="247">
        <v>1</v>
      </c>
      <c r="AU333" s="247">
        <v>1</v>
      </c>
      <c r="AV333" s="247">
        <v>1</v>
      </c>
      <c r="AW333" s="247">
        <v>1</v>
      </c>
      <c r="AX333" s="247">
        <v>1</v>
      </c>
      <c r="AY333" s="247">
        <v>1</v>
      </c>
      <c r="AZ333" s="247">
        <v>1</v>
      </c>
      <c r="BA333" s="247">
        <v>1</v>
      </c>
      <c r="BB333" s="247">
        <v>1</v>
      </c>
      <c r="BC333" s="247">
        <v>1</v>
      </c>
      <c r="BD333" s="247">
        <v>1</v>
      </c>
      <c r="BE333" s="247">
        <v>1</v>
      </c>
      <c r="BF333" s="247">
        <v>1</v>
      </c>
      <c r="BG333" s="247">
        <v>1</v>
      </c>
      <c r="BH333" s="247">
        <v>1</v>
      </c>
      <c r="BI333" s="247">
        <v>1</v>
      </c>
      <c r="BJ333" s="247">
        <v>1</v>
      </c>
      <c r="BK333" s="247">
        <v>1</v>
      </c>
      <c r="BL333" s="247"/>
      <c r="BM333" s="248"/>
    </row>
    <row r="334" spans="1:65" s="236" customFormat="1" ht="5.25">
      <c r="A334" s="243">
        <v>123</v>
      </c>
      <c r="B334" s="249" t="s">
        <v>635</v>
      </c>
      <c r="C334" s="245" t="s">
        <v>526</v>
      </c>
      <c r="D334" s="246">
        <v>0.08</v>
      </c>
      <c r="E334" s="247">
        <v>1</v>
      </c>
      <c r="F334" s="247">
        <v>1</v>
      </c>
      <c r="G334" s="247">
        <v>1</v>
      </c>
      <c r="H334" s="247">
        <v>1</v>
      </c>
      <c r="I334" s="247">
        <v>1</v>
      </c>
      <c r="J334" s="247">
        <v>1</v>
      </c>
      <c r="K334" s="247">
        <v>1</v>
      </c>
      <c r="L334" s="247">
        <v>1</v>
      </c>
      <c r="M334" s="247">
        <v>1</v>
      </c>
      <c r="N334" s="247">
        <v>1</v>
      </c>
      <c r="O334" s="247">
        <v>1</v>
      </c>
      <c r="P334" s="247">
        <v>1</v>
      </c>
      <c r="Q334" s="247">
        <v>1</v>
      </c>
      <c r="R334" s="247">
        <v>1</v>
      </c>
      <c r="S334" s="247">
        <v>1</v>
      </c>
      <c r="T334" s="247">
        <v>1</v>
      </c>
      <c r="U334" s="247">
        <v>1</v>
      </c>
      <c r="V334" s="247">
        <v>1</v>
      </c>
      <c r="W334" s="247">
        <v>1</v>
      </c>
      <c r="X334" s="247">
        <v>1</v>
      </c>
      <c r="Y334" s="247">
        <v>1</v>
      </c>
      <c r="Z334" s="247">
        <v>1</v>
      </c>
      <c r="AA334" s="247">
        <v>1</v>
      </c>
      <c r="AB334" s="247">
        <v>1</v>
      </c>
      <c r="AC334" s="247">
        <v>1</v>
      </c>
      <c r="AD334" s="247">
        <v>1</v>
      </c>
      <c r="AE334" s="247">
        <v>1</v>
      </c>
      <c r="AF334" s="247">
        <v>1</v>
      </c>
      <c r="AG334" s="247">
        <v>1</v>
      </c>
      <c r="AH334" s="247">
        <v>1</v>
      </c>
      <c r="AI334" s="247">
        <v>1</v>
      </c>
      <c r="AJ334" s="247">
        <v>1</v>
      </c>
      <c r="AK334" s="247">
        <v>1</v>
      </c>
      <c r="AL334" s="247">
        <v>1</v>
      </c>
      <c r="AM334" s="247">
        <v>1</v>
      </c>
      <c r="AN334" s="247">
        <v>1</v>
      </c>
      <c r="AO334" s="247">
        <v>1</v>
      </c>
      <c r="AP334" s="247">
        <v>1</v>
      </c>
      <c r="AQ334" s="247">
        <v>1</v>
      </c>
      <c r="AR334" s="247">
        <v>1</v>
      </c>
      <c r="AS334" s="247">
        <v>1</v>
      </c>
      <c r="AT334" s="247">
        <v>1</v>
      </c>
      <c r="AU334" s="247">
        <v>1</v>
      </c>
      <c r="AV334" s="247">
        <v>1</v>
      </c>
      <c r="AW334" s="247">
        <v>1</v>
      </c>
      <c r="AX334" s="247">
        <v>1</v>
      </c>
      <c r="AY334" s="247">
        <v>1</v>
      </c>
      <c r="AZ334" s="247">
        <v>1</v>
      </c>
      <c r="BA334" s="247">
        <v>1</v>
      </c>
      <c r="BB334" s="247">
        <v>1</v>
      </c>
      <c r="BC334" s="247">
        <v>1</v>
      </c>
      <c r="BD334" s="247">
        <v>1</v>
      </c>
      <c r="BE334" s="247">
        <v>1</v>
      </c>
      <c r="BF334" s="247">
        <v>1</v>
      </c>
      <c r="BG334" s="247">
        <v>1</v>
      </c>
      <c r="BH334" s="247">
        <v>1</v>
      </c>
      <c r="BI334" s="247">
        <v>1</v>
      </c>
      <c r="BJ334" s="247">
        <v>1</v>
      </c>
      <c r="BK334" s="247">
        <v>1</v>
      </c>
      <c r="BL334" s="247"/>
      <c r="BM334" s="248"/>
    </row>
    <row r="335" spans="1:65" s="236" customFormat="1" ht="5.25">
      <c r="A335" s="243">
        <v>124</v>
      </c>
      <c r="B335" s="249" t="s">
        <v>636</v>
      </c>
      <c r="C335" s="245" t="s">
        <v>526</v>
      </c>
      <c r="D335" s="246">
        <v>0.08</v>
      </c>
      <c r="E335" s="247">
        <v>1</v>
      </c>
      <c r="F335" s="247">
        <v>1</v>
      </c>
      <c r="G335" s="247">
        <v>1</v>
      </c>
      <c r="H335" s="247">
        <v>1</v>
      </c>
      <c r="I335" s="247">
        <v>1</v>
      </c>
      <c r="J335" s="247">
        <v>1</v>
      </c>
      <c r="K335" s="247">
        <v>1</v>
      </c>
      <c r="L335" s="247">
        <v>1</v>
      </c>
      <c r="M335" s="247">
        <v>1</v>
      </c>
      <c r="N335" s="247">
        <v>1</v>
      </c>
      <c r="O335" s="247">
        <v>1</v>
      </c>
      <c r="P335" s="247">
        <v>1</v>
      </c>
      <c r="Q335" s="247">
        <v>1</v>
      </c>
      <c r="R335" s="247">
        <v>1</v>
      </c>
      <c r="S335" s="247">
        <v>1</v>
      </c>
      <c r="T335" s="247">
        <v>1</v>
      </c>
      <c r="U335" s="247">
        <v>1</v>
      </c>
      <c r="V335" s="247">
        <v>1</v>
      </c>
      <c r="W335" s="247">
        <v>1</v>
      </c>
      <c r="X335" s="247">
        <v>1</v>
      </c>
      <c r="Y335" s="247">
        <v>1</v>
      </c>
      <c r="Z335" s="247">
        <v>1</v>
      </c>
      <c r="AA335" s="247">
        <v>1</v>
      </c>
      <c r="AB335" s="247">
        <v>1</v>
      </c>
      <c r="AC335" s="247">
        <v>1</v>
      </c>
      <c r="AD335" s="247">
        <v>1</v>
      </c>
      <c r="AE335" s="247">
        <v>1</v>
      </c>
      <c r="AF335" s="247">
        <v>1</v>
      </c>
      <c r="AG335" s="247">
        <v>1</v>
      </c>
      <c r="AH335" s="247">
        <v>1</v>
      </c>
      <c r="AI335" s="247">
        <v>1</v>
      </c>
      <c r="AJ335" s="247">
        <v>1</v>
      </c>
      <c r="AK335" s="247">
        <v>1</v>
      </c>
      <c r="AL335" s="247">
        <v>1</v>
      </c>
      <c r="AM335" s="247">
        <v>1</v>
      </c>
      <c r="AN335" s="247">
        <v>1</v>
      </c>
      <c r="AO335" s="247">
        <v>1</v>
      </c>
      <c r="AP335" s="247">
        <v>1</v>
      </c>
      <c r="AQ335" s="247">
        <v>1</v>
      </c>
      <c r="AR335" s="247">
        <v>1</v>
      </c>
      <c r="AS335" s="247">
        <v>1</v>
      </c>
      <c r="AT335" s="247">
        <v>1</v>
      </c>
      <c r="AU335" s="247">
        <v>1</v>
      </c>
      <c r="AV335" s="247">
        <v>1</v>
      </c>
      <c r="AW335" s="247">
        <v>1</v>
      </c>
      <c r="AX335" s="247">
        <v>1</v>
      </c>
      <c r="AY335" s="247">
        <v>1</v>
      </c>
      <c r="AZ335" s="247">
        <v>1</v>
      </c>
      <c r="BA335" s="247">
        <v>1</v>
      </c>
      <c r="BB335" s="247">
        <v>1</v>
      </c>
      <c r="BC335" s="247">
        <v>1</v>
      </c>
      <c r="BD335" s="247">
        <v>1</v>
      </c>
      <c r="BE335" s="247">
        <v>1</v>
      </c>
      <c r="BF335" s="247">
        <v>1</v>
      </c>
      <c r="BG335" s="247">
        <v>1</v>
      </c>
      <c r="BH335" s="247">
        <v>1</v>
      </c>
      <c r="BI335" s="247">
        <v>1</v>
      </c>
      <c r="BJ335" s="247">
        <v>1</v>
      </c>
      <c r="BK335" s="247">
        <v>1</v>
      </c>
      <c r="BL335" s="247"/>
      <c r="BM335" s="248"/>
    </row>
    <row r="336" spans="1:65" s="236" customFormat="1" ht="5.25">
      <c r="A336" s="243">
        <v>125</v>
      </c>
      <c r="B336" s="249" t="s">
        <v>32</v>
      </c>
      <c r="C336" s="245" t="s">
        <v>526</v>
      </c>
      <c r="D336" s="246">
        <v>0.075</v>
      </c>
      <c r="E336" s="247">
        <v>1</v>
      </c>
      <c r="F336" s="247">
        <v>1</v>
      </c>
      <c r="G336" s="247">
        <v>1</v>
      </c>
      <c r="H336" s="247">
        <v>1</v>
      </c>
      <c r="I336" s="247">
        <v>1</v>
      </c>
      <c r="J336" s="247">
        <v>1</v>
      </c>
      <c r="K336" s="247">
        <v>1</v>
      </c>
      <c r="L336" s="247">
        <v>1</v>
      </c>
      <c r="M336" s="247">
        <v>1</v>
      </c>
      <c r="N336" s="247">
        <v>1</v>
      </c>
      <c r="O336" s="247">
        <v>1</v>
      </c>
      <c r="P336" s="247">
        <v>1</v>
      </c>
      <c r="Q336" s="247">
        <v>1</v>
      </c>
      <c r="R336" s="247">
        <v>1</v>
      </c>
      <c r="S336" s="247">
        <v>1</v>
      </c>
      <c r="T336" s="247">
        <v>1</v>
      </c>
      <c r="U336" s="247">
        <v>1</v>
      </c>
      <c r="V336" s="247">
        <v>1</v>
      </c>
      <c r="W336" s="247">
        <v>1</v>
      </c>
      <c r="X336" s="247">
        <v>1</v>
      </c>
      <c r="Y336" s="247">
        <v>1</v>
      </c>
      <c r="Z336" s="247">
        <v>1</v>
      </c>
      <c r="AA336" s="247">
        <v>1</v>
      </c>
      <c r="AB336" s="247">
        <v>1</v>
      </c>
      <c r="AC336" s="247">
        <v>1</v>
      </c>
      <c r="AD336" s="247">
        <v>1</v>
      </c>
      <c r="AE336" s="247">
        <v>1</v>
      </c>
      <c r="AF336" s="247">
        <v>1</v>
      </c>
      <c r="AG336" s="247">
        <v>1</v>
      </c>
      <c r="AH336" s="247">
        <v>1</v>
      </c>
      <c r="AI336" s="247">
        <v>1</v>
      </c>
      <c r="AJ336" s="247">
        <v>1</v>
      </c>
      <c r="AK336" s="247">
        <v>1</v>
      </c>
      <c r="AL336" s="247">
        <v>1</v>
      </c>
      <c r="AM336" s="247">
        <v>1</v>
      </c>
      <c r="AN336" s="247">
        <v>1</v>
      </c>
      <c r="AO336" s="247">
        <v>1</v>
      </c>
      <c r="AP336" s="247">
        <v>1</v>
      </c>
      <c r="AQ336" s="247">
        <v>1</v>
      </c>
      <c r="AR336" s="247">
        <v>1</v>
      </c>
      <c r="AS336" s="247">
        <v>1</v>
      </c>
      <c r="AT336" s="247">
        <v>1</v>
      </c>
      <c r="AU336" s="247">
        <v>1</v>
      </c>
      <c r="AV336" s="247">
        <v>1</v>
      </c>
      <c r="AW336" s="247">
        <v>1</v>
      </c>
      <c r="AX336" s="247">
        <v>1</v>
      </c>
      <c r="AY336" s="247">
        <v>1</v>
      </c>
      <c r="AZ336" s="247">
        <v>1</v>
      </c>
      <c r="BA336" s="247">
        <v>1</v>
      </c>
      <c r="BB336" s="247">
        <v>1</v>
      </c>
      <c r="BC336" s="247">
        <v>1</v>
      </c>
      <c r="BD336" s="247">
        <v>1</v>
      </c>
      <c r="BE336" s="247">
        <v>1</v>
      </c>
      <c r="BF336" s="247">
        <v>1</v>
      </c>
      <c r="BG336" s="247">
        <v>1</v>
      </c>
      <c r="BH336" s="247">
        <v>1</v>
      </c>
      <c r="BI336" s="247">
        <v>1</v>
      </c>
      <c r="BJ336" s="247">
        <v>1</v>
      </c>
      <c r="BK336" s="247">
        <v>1</v>
      </c>
      <c r="BL336" s="247"/>
      <c r="BM336" s="248"/>
    </row>
    <row r="337" spans="1:65" s="236" customFormat="1" ht="5.25">
      <c r="A337" s="243">
        <v>126</v>
      </c>
      <c r="B337" s="249" t="s">
        <v>637</v>
      </c>
      <c r="C337" s="245" t="s">
        <v>526</v>
      </c>
      <c r="D337" s="246">
        <v>0.075</v>
      </c>
      <c r="E337" s="247">
        <v>1</v>
      </c>
      <c r="F337" s="247">
        <v>1</v>
      </c>
      <c r="G337" s="247">
        <v>1</v>
      </c>
      <c r="H337" s="247">
        <v>1</v>
      </c>
      <c r="I337" s="247">
        <v>1</v>
      </c>
      <c r="J337" s="247">
        <v>1</v>
      </c>
      <c r="K337" s="247">
        <v>1</v>
      </c>
      <c r="L337" s="247">
        <v>1</v>
      </c>
      <c r="M337" s="247">
        <v>1</v>
      </c>
      <c r="N337" s="247">
        <v>1</v>
      </c>
      <c r="O337" s="247">
        <v>1</v>
      </c>
      <c r="P337" s="247">
        <v>1</v>
      </c>
      <c r="Q337" s="247">
        <v>1</v>
      </c>
      <c r="R337" s="247">
        <v>1</v>
      </c>
      <c r="S337" s="247">
        <v>1</v>
      </c>
      <c r="T337" s="247">
        <v>1</v>
      </c>
      <c r="U337" s="247">
        <v>1</v>
      </c>
      <c r="V337" s="247">
        <v>1</v>
      </c>
      <c r="W337" s="247">
        <v>1</v>
      </c>
      <c r="X337" s="247">
        <v>1</v>
      </c>
      <c r="Y337" s="247">
        <v>1</v>
      </c>
      <c r="Z337" s="247">
        <v>1</v>
      </c>
      <c r="AA337" s="247">
        <v>1</v>
      </c>
      <c r="AB337" s="247">
        <v>1</v>
      </c>
      <c r="AC337" s="247">
        <v>1</v>
      </c>
      <c r="AD337" s="247">
        <v>1</v>
      </c>
      <c r="AE337" s="247">
        <v>1</v>
      </c>
      <c r="AF337" s="247">
        <v>1</v>
      </c>
      <c r="AG337" s="247">
        <v>1</v>
      </c>
      <c r="AH337" s="247">
        <v>1</v>
      </c>
      <c r="AI337" s="247">
        <v>1</v>
      </c>
      <c r="AJ337" s="247">
        <v>1</v>
      </c>
      <c r="AK337" s="247">
        <v>1</v>
      </c>
      <c r="AL337" s="247">
        <v>1</v>
      </c>
      <c r="AM337" s="247">
        <v>1</v>
      </c>
      <c r="AN337" s="247">
        <v>1</v>
      </c>
      <c r="AO337" s="247">
        <v>1</v>
      </c>
      <c r="AP337" s="247">
        <v>1</v>
      </c>
      <c r="AQ337" s="247">
        <v>1</v>
      </c>
      <c r="AR337" s="247">
        <v>1</v>
      </c>
      <c r="AS337" s="247">
        <v>1</v>
      </c>
      <c r="AT337" s="247">
        <v>1</v>
      </c>
      <c r="AU337" s="247">
        <v>1</v>
      </c>
      <c r="AV337" s="247">
        <v>1</v>
      </c>
      <c r="AW337" s="247">
        <v>1</v>
      </c>
      <c r="AX337" s="247">
        <v>1</v>
      </c>
      <c r="AY337" s="247">
        <v>1</v>
      </c>
      <c r="AZ337" s="247">
        <v>1</v>
      </c>
      <c r="BA337" s="247">
        <v>1</v>
      </c>
      <c r="BB337" s="247">
        <v>1</v>
      </c>
      <c r="BC337" s="247">
        <v>1</v>
      </c>
      <c r="BD337" s="247">
        <v>1</v>
      </c>
      <c r="BE337" s="247">
        <v>1</v>
      </c>
      <c r="BF337" s="247">
        <v>1</v>
      </c>
      <c r="BG337" s="247">
        <v>1</v>
      </c>
      <c r="BH337" s="247">
        <v>1</v>
      </c>
      <c r="BI337" s="247">
        <v>1</v>
      </c>
      <c r="BJ337" s="247">
        <v>1</v>
      </c>
      <c r="BK337" s="247">
        <v>1</v>
      </c>
      <c r="BL337" s="247"/>
      <c r="BM337" s="248"/>
    </row>
    <row r="338" spans="1:65" s="236" customFormat="1" ht="5.25">
      <c r="A338" s="243">
        <v>127</v>
      </c>
      <c r="B338" s="249" t="s">
        <v>638</v>
      </c>
      <c r="C338" s="245" t="s">
        <v>526</v>
      </c>
      <c r="D338" s="246">
        <v>0.075</v>
      </c>
      <c r="E338" s="247">
        <v>1</v>
      </c>
      <c r="F338" s="247">
        <v>1</v>
      </c>
      <c r="G338" s="247">
        <v>1</v>
      </c>
      <c r="H338" s="247">
        <v>1</v>
      </c>
      <c r="I338" s="247">
        <v>1</v>
      </c>
      <c r="J338" s="247">
        <v>1</v>
      </c>
      <c r="K338" s="247">
        <v>1</v>
      </c>
      <c r="L338" s="247">
        <v>1</v>
      </c>
      <c r="M338" s="247">
        <v>1</v>
      </c>
      <c r="N338" s="247">
        <v>1</v>
      </c>
      <c r="O338" s="247">
        <v>1</v>
      </c>
      <c r="P338" s="247">
        <v>1</v>
      </c>
      <c r="Q338" s="247">
        <v>1</v>
      </c>
      <c r="R338" s="247">
        <v>1</v>
      </c>
      <c r="S338" s="247">
        <v>1</v>
      </c>
      <c r="T338" s="247">
        <v>1</v>
      </c>
      <c r="U338" s="247">
        <v>1</v>
      </c>
      <c r="V338" s="247">
        <v>1</v>
      </c>
      <c r="W338" s="247">
        <v>1</v>
      </c>
      <c r="X338" s="247">
        <v>1</v>
      </c>
      <c r="Y338" s="247">
        <v>1</v>
      </c>
      <c r="Z338" s="247">
        <v>1</v>
      </c>
      <c r="AA338" s="247">
        <v>1</v>
      </c>
      <c r="AB338" s="247">
        <v>1</v>
      </c>
      <c r="AC338" s="247">
        <v>1</v>
      </c>
      <c r="AD338" s="247">
        <v>1</v>
      </c>
      <c r="AE338" s="247">
        <v>1</v>
      </c>
      <c r="AF338" s="247">
        <v>1</v>
      </c>
      <c r="AG338" s="247">
        <v>1</v>
      </c>
      <c r="AH338" s="247">
        <v>1</v>
      </c>
      <c r="AI338" s="247">
        <v>1</v>
      </c>
      <c r="AJ338" s="247">
        <v>1</v>
      </c>
      <c r="AK338" s="247">
        <v>1</v>
      </c>
      <c r="AL338" s="247">
        <v>1</v>
      </c>
      <c r="AM338" s="247">
        <v>1</v>
      </c>
      <c r="AN338" s="247">
        <v>1</v>
      </c>
      <c r="AO338" s="247">
        <v>1</v>
      </c>
      <c r="AP338" s="247">
        <v>1</v>
      </c>
      <c r="AQ338" s="247">
        <v>1</v>
      </c>
      <c r="AR338" s="247">
        <v>1</v>
      </c>
      <c r="AS338" s="247">
        <v>1</v>
      </c>
      <c r="AT338" s="247">
        <v>1</v>
      </c>
      <c r="AU338" s="247">
        <v>1</v>
      </c>
      <c r="AV338" s="247">
        <v>1</v>
      </c>
      <c r="AW338" s="247">
        <v>1</v>
      </c>
      <c r="AX338" s="247">
        <v>1</v>
      </c>
      <c r="AY338" s="247">
        <v>1</v>
      </c>
      <c r="AZ338" s="247">
        <v>1</v>
      </c>
      <c r="BA338" s="247">
        <v>1</v>
      </c>
      <c r="BB338" s="247">
        <v>1</v>
      </c>
      <c r="BC338" s="247">
        <v>1</v>
      </c>
      <c r="BD338" s="247">
        <v>1</v>
      </c>
      <c r="BE338" s="247">
        <v>1</v>
      </c>
      <c r="BF338" s="247">
        <v>1</v>
      </c>
      <c r="BG338" s="247">
        <v>1</v>
      </c>
      <c r="BH338" s="247">
        <v>1</v>
      </c>
      <c r="BI338" s="247">
        <v>1</v>
      </c>
      <c r="BJ338" s="247">
        <v>1</v>
      </c>
      <c r="BK338" s="247">
        <v>1</v>
      </c>
      <c r="BL338" s="247"/>
      <c r="BM338" s="248"/>
    </row>
    <row r="339" spans="1:65" s="236" customFormat="1" ht="5.25">
      <c r="A339" s="243">
        <v>128</v>
      </c>
      <c r="B339" s="249" t="s">
        <v>639</v>
      </c>
      <c r="C339" s="245" t="s">
        <v>526</v>
      </c>
      <c r="D339" s="246">
        <v>0.072</v>
      </c>
      <c r="E339" s="247">
        <v>1</v>
      </c>
      <c r="F339" s="247">
        <v>1</v>
      </c>
      <c r="G339" s="247">
        <v>1</v>
      </c>
      <c r="H339" s="247">
        <v>1</v>
      </c>
      <c r="I339" s="247">
        <v>1</v>
      </c>
      <c r="J339" s="247">
        <v>1</v>
      </c>
      <c r="K339" s="247">
        <v>1</v>
      </c>
      <c r="L339" s="247">
        <v>1</v>
      </c>
      <c r="M339" s="247">
        <v>1</v>
      </c>
      <c r="N339" s="247">
        <v>1</v>
      </c>
      <c r="O339" s="247">
        <v>1</v>
      </c>
      <c r="P339" s="247">
        <v>1</v>
      </c>
      <c r="Q339" s="247">
        <v>1</v>
      </c>
      <c r="R339" s="247">
        <v>1</v>
      </c>
      <c r="S339" s="247">
        <v>1</v>
      </c>
      <c r="T339" s="247">
        <v>1</v>
      </c>
      <c r="U339" s="247">
        <v>1</v>
      </c>
      <c r="V339" s="247">
        <v>1</v>
      </c>
      <c r="W339" s="247">
        <v>1</v>
      </c>
      <c r="X339" s="247">
        <v>1</v>
      </c>
      <c r="Y339" s="247">
        <v>1</v>
      </c>
      <c r="Z339" s="247">
        <v>1</v>
      </c>
      <c r="AA339" s="247">
        <v>1</v>
      </c>
      <c r="AB339" s="247">
        <v>1</v>
      </c>
      <c r="AC339" s="247">
        <v>1</v>
      </c>
      <c r="AD339" s="247">
        <v>1</v>
      </c>
      <c r="AE339" s="247">
        <v>1</v>
      </c>
      <c r="AF339" s="247">
        <v>1</v>
      </c>
      <c r="AG339" s="247">
        <v>1</v>
      </c>
      <c r="AH339" s="247">
        <v>1</v>
      </c>
      <c r="AI339" s="247">
        <v>1</v>
      </c>
      <c r="AJ339" s="247">
        <v>1</v>
      </c>
      <c r="AK339" s="247">
        <v>1</v>
      </c>
      <c r="AL339" s="247">
        <v>1</v>
      </c>
      <c r="AM339" s="247">
        <v>1</v>
      </c>
      <c r="AN339" s="247">
        <v>1</v>
      </c>
      <c r="AO339" s="247">
        <v>1</v>
      </c>
      <c r="AP339" s="247">
        <v>1</v>
      </c>
      <c r="AQ339" s="247">
        <v>1</v>
      </c>
      <c r="AR339" s="247">
        <v>1</v>
      </c>
      <c r="AS339" s="247">
        <v>1</v>
      </c>
      <c r="AT339" s="247">
        <v>1</v>
      </c>
      <c r="AU339" s="247">
        <v>1</v>
      </c>
      <c r="AV339" s="247">
        <v>1</v>
      </c>
      <c r="AW339" s="247">
        <v>1</v>
      </c>
      <c r="AX339" s="247">
        <v>1</v>
      </c>
      <c r="AY339" s="247">
        <v>1</v>
      </c>
      <c r="AZ339" s="247">
        <v>1</v>
      </c>
      <c r="BA339" s="247">
        <v>1</v>
      </c>
      <c r="BB339" s="247">
        <v>1</v>
      </c>
      <c r="BC339" s="247">
        <v>1</v>
      </c>
      <c r="BD339" s="247">
        <v>1</v>
      </c>
      <c r="BE339" s="247">
        <v>1</v>
      </c>
      <c r="BF339" s="247">
        <v>1</v>
      </c>
      <c r="BG339" s="247">
        <v>1</v>
      </c>
      <c r="BH339" s="247">
        <v>1</v>
      </c>
      <c r="BI339" s="247">
        <v>1</v>
      </c>
      <c r="BJ339" s="247">
        <v>1</v>
      </c>
      <c r="BK339" s="247">
        <v>1</v>
      </c>
      <c r="BL339" s="247"/>
      <c r="BM339" s="248"/>
    </row>
    <row r="340" spans="1:65" s="236" customFormat="1" ht="5.25">
      <c r="A340" s="243">
        <v>129</v>
      </c>
      <c r="B340" s="249" t="s">
        <v>640</v>
      </c>
      <c r="C340" s="245" t="s">
        <v>526</v>
      </c>
      <c r="D340" s="246">
        <v>0.072</v>
      </c>
      <c r="E340" s="247">
        <v>1</v>
      </c>
      <c r="F340" s="247">
        <v>1</v>
      </c>
      <c r="G340" s="247">
        <v>1</v>
      </c>
      <c r="H340" s="247">
        <v>1</v>
      </c>
      <c r="I340" s="247">
        <v>1</v>
      </c>
      <c r="J340" s="247">
        <v>1</v>
      </c>
      <c r="K340" s="247">
        <v>1</v>
      </c>
      <c r="L340" s="247">
        <v>1</v>
      </c>
      <c r="M340" s="247">
        <v>1</v>
      </c>
      <c r="N340" s="247">
        <v>1</v>
      </c>
      <c r="O340" s="247">
        <v>1</v>
      </c>
      <c r="P340" s="247">
        <v>1</v>
      </c>
      <c r="Q340" s="247">
        <v>1</v>
      </c>
      <c r="R340" s="247">
        <v>1</v>
      </c>
      <c r="S340" s="247">
        <v>1</v>
      </c>
      <c r="T340" s="247">
        <v>1</v>
      </c>
      <c r="U340" s="247">
        <v>1</v>
      </c>
      <c r="V340" s="247">
        <v>1</v>
      </c>
      <c r="W340" s="247">
        <v>1</v>
      </c>
      <c r="X340" s="247">
        <v>1</v>
      </c>
      <c r="Y340" s="247">
        <v>1</v>
      </c>
      <c r="Z340" s="247">
        <v>1</v>
      </c>
      <c r="AA340" s="247">
        <v>1</v>
      </c>
      <c r="AB340" s="247">
        <v>1</v>
      </c>
      <c r="AC340" s="247">
        <v>1</v>
      </c>
      <c r="AD340" s="247">
        <v>1</v>
      </c>
      <c r="AE340" s="247">
        <v>1</v>
      </c>
      <c r="AF340" s="247">
        <v>1</v>
      </c>
      <c r="AG340" s="247">
        <v>1</v>
      </c>
      <c r="AH340" s="247">
        <v>1</v>
      </c>
      <c r="AI340" s="247">
        <v>1</v>
      </c>
      <c r="AJ340" s="247">
        <v>1</v>
      </c>
      <c r="AK340" s="247">
        <v>1</v>
      </c>
      <c r="AL340" s="247">
        <v>1</v>
      </c>
      <c r="AM340" s="247">
        <v>1</v>
      </c>
      <c r="AN340" s="247">
        <v>1</v>
      </c>
      <c r="AO340" s="247">
        <v>1</v>
      </c>
      <c r="AP340" s="247">
        <v>1</v>
      </c>
      <c r="AQ340" s="247">
        <v>1</v>
      </c>
      <c r="AR340" s="247">
        <v>1</v>
      </c>
      <c r="AS340" s="247">
        <v>1</v>
      </c>
      <c r="AT340" s="247">
        <v>1</v>
      </c>
      <c r="AU340" s="247">
        <v>1</v>
      </c>
      <c r="AV340" s="247">
        <v>1</v>
      </c>
      <c r="AW340" s="247">
        <v>1</v>
      </c>
      <c r="AX340" s="247">
        <v>1</v>
      </c>
      <c r="AY340" s="247">
        <v>1</v>
      </c>
      <c r="AZ340" s="247">
        <v>1</v>
      </c>
      <c r="BA340" s="247">
        <v>1</v>
      </c>
      <c r="BB340" s="247">
        <v>1</v>
      </c>
      <c r="BC340" s="247">
        <v>1</v>
      </c>
      <c r="BD340" s="247">
        <v>1</v>
      </c>
      <c r="BE340" s="247">
        <v>1</v>
      </c>
      <c r="BF340" s="247">
        <v>1</v>
      </c>
      <c r="BG340" s="247">
        <v>1</v>
      </c>
      <c r="BH340" s="247">
        <v>1</v>
      </c>
      <c r="BI340" s="247">
        <v>1</v>
      </c>
      <c r="BJ340" s="247">
        <v>1</v>
      </c>
      <c r="BK340" s="247">
        <v>1</v>
      </c>
      <c r="BL340" s="247"/>
      <c r="BM340" s="248"/>
    </row>
    <row r="341" spans="1:65" s="236" customFormat="1" ht="5.25">
      <c r="A341" s="243">
        <v>130</v>
      </c>
      <c r="B341" s="249" t="s">
        <v>641</v>
      </c>
      <c r="C341" s="245" t="s">
        <v>526</v>
      </c>
      <c r="D341" s="246">
        <v>0.072</v>
      </c>
      <c r="E341" s="247">
        <v>1</v>
      </c>
      <c r="F341" s="247">
        <v>1</v>
      </c>
      <c r="G341" s="247">
        <v>1</v>
      </c>
      <c r="H341" s="247">
        <v>1</v>
      </c>
      <c r="I341" s="247">
        <v>1</v>
      </c>
      <c r="J341" s="247">
        <v>1</v>
      </c>
      <c r="K341" s="247">
        <v>1</v>
      </c>
      <c r="L341" s="247">
        <v>1</v>
      </c>
      <c r="M341" s="247">
        <v>1</v>
      </c>
      <c r="N341" s="247">
        <v>1</v>
      </c>
      <c r="O341" s="247">
        <v>1</v>
      </c>
      <c r="P341" s="247">
        <v>1</v>
      </c>
      <c r="Q341" s="247">
        <v>1</v>
      </c>
      <c r="R341" s="247">
        <v>1</v>
      </c>
      <c r="S341" s="247">
        <v>1</v>
      </c>
      <c r="T341" s="247">
        <v>1</v>
      </c>
      <c r="U341" s="247">
        <v>1</v>
      </c>
      <c r="V341" s="247">
        <v>1</v>
      </c>
      <c r="W341" s="247">
        <v>1</v>
      </c>
      <c r="X341" s="247">
        <v>1</v>
      </c>
      <c r="Y341" s="247">
        <v>1</v>
      </c>
      <c r="Z341" s="247">
        <v>1</v>
      </c>
      <c r="AA341" s="247">
        <v>1</v>
      </c>
      <c r="AB341" s="247">
        <v>1</v>
      </c>
      <c r="AC341" s="247">
        <v>1</v>
      </c>
      <c r="AD341" s="247">
        <v>1</v>
      </c>
      <c r="AE341" s="247">
        <v>1</v>
      </c>
      <c r="AF341" s="247">
        <v>1</v>
      </c>
      <c r="AG341" s="247">
        <v>1</v>
      </c>
      <c r="AH341" s="247">
        <v>1</v>
      </c>
      <c r="AI341" s="247">
        <v>1</v>
      </c>
      <c r="AJ341" s="247">
        <v>1</v>
      </c>
      <c r="AK341" s="247">
        <v>1</v>
      </c>
      <c r="AL341" s="247">
        <v>1</v>
      </c>
      <c r="AM341" s="247">
        <v>1</v>
      </c>
      <c r="AN341" s="247">
        <v>1</v>
      </c>
      <c r="AO341" s="247">
        <v>1</v>
      </c>
      <c r="AP341" s="247">
        <v>1</v>
      </c>
      <c r="AQ341" s="247">
        <v>1</v>
      </c>
      <c r="AR341" s="247">
        <v>1</v>
      </c>
      <c r="AS341" s="247">
        <v>1</v>
      </c>
      <c r="AT341" s="247">
        <v>1</v>
      </c>
      <c r="AU341" s="247">
        <v>1</v>
      </c>
      <c r="AV341" s="247">
        <v>1</v>
      </c>
      <c r="AW341" s="247">
        <v>1</v>
      </c>
      <c r="AX341" s="247">
        <v>1</v>
      </c>
      <c r="AY341" s="247">
        <v>1</v>
      </c>
      <c r="AZ341" s="247">
        <v>1</v>
      </c>
      <c r="BA341" s="247">
        <v>1</v>
      </c>
      <c r="BB341" s="247">
        <v>1</v>
      </c>
      <c r="BC341" s="247">
        <v>1</v>
      </c>
      <c r="BD341" s="247">
        <v>1</v>
      </c>
      <c r="BE341" s="247">
        <v>1</v>
      </c>
      <c r="BF341" s="247">
        <v>1</v>
      </c>
      <c r="BG341" s="247">
        <v>1</v>
      </c>
      <c r="BH341" s="247">
        <v>1</v>
      </c>
      <c r="BI341" s="247">
        <v>1</v>
      </c>
      <c r="BJ341" s="247">
        <v>1</v>
      </c>
      <c r="BK341" s="247">
        <v>1</v>
      </c>
      <c r="BL341" s="247"/>
      <c r="BM341" s="248"/>
    </row>
    <row r="342" spans="1:65" s="236" customFormat="1" ht="5.25">
      <c r="A342" s="243">
        <v>131</v>
      </c>
      <c r="B342" s="249" t="s">
        <v>642</v>
      </c>
      <c r="C342" s="245" t="s">
        <v>526</v>
      </c>
      <c r="D342" s="246">
        <v>0.072</v>
      </c>
      <c r="E342" s="247">
        <v>1</v>
      </c>
      <c r="F342" s="247">
        <v>1</v>
      </c>
      <c r="G342" s="247">
        <v>1</v>
      </c>
      <c r="H342" s="247">
        <v>1</v>
      </c>
      <c r="I342" s="247">
        <v>1</v>
      </c>
      <c r="J342" s="247">
        <v>1</v>
      </c>
      <c r="K342" s="247">
        <v>1</v>
      </c>
      <c r="L342" s="247">
        <v>1</v>
      </c>
      <c r="M342" s="247">
        <v>1</v>
      </c>
      <c r="N342" s="247">
        <v>1</v>
      </c>
      <c r="O342" s="247">
        <v>1</v>
      </c>
      <c r="P342" s="247">
        <v>1</v>
      </c>
      <c r="Q342" s="247">
        <v>1</v>
      </c>
      <c r="R342" s="247">
        <v>1</v>
      </c>
      <c r="S342" s="247">
        <v>1</v>
      </c>
      <c r="T342" s="247">
        <v>1</v>
      </c>
      <c r="U342" s="247">
        <v>1</v>
      </c>
      <c r="V342" s="247">
        <v>1</v>
      </c>
      <c r="W342" s="247">
        <v>1</v>
      </c>
      <c r="X342" s="247">
        <v>1</v>
      </c>
      <c r="Y342" s="247">
        <v>1</v>
      </c>
      <c r="Z342" s="247">
        <v>1</v>
      </c>
      <c r="AA342" s="247">
        <v>1</v>
      </c>
      <c r="AB342" s="247">
        <v>1</v>
      </c>
      <c r="AC342" s="247">
        <v>1</v>
      </c>
      <c r="AD342" s="247">
        <v>1</v>
      </c>
      <c r="AE342" s="247">
        <v>1</v>
      </c>
      <c r="AF342" s="247">
        <v>1</v>
      </c>
      <c r="AG342" s="247">
        <v>1</v>
      </c>
      <c r="AH342" s="247">
        <v>1</v>
      </c>
      <c r="AI342" s="247">
        <v>1</v>
      </c>
      <c r="AJ342" s="247">
        <v>1</v>
      </c>
      <c r="AK342" s="247">
        <v>1</v>
      </c>
      <c r="AL342" s="247">
        <v>1</v>
      </c>
      <c r="AM342" s="247">
        <v>1</v>
      </c>
      <c r="AN342" s="247">
        <v>1</v>
      </c>
      <c r="AO342" s="247">
        <v>1</v>
      </c>
      <c r="AP342" s="247">
        <v>1</v>
      </c>
      <c r="AQ342" s="247">
        <v>1</v>
      </c>
      <c r="AR342" s="247">
        <v>1</v>
      </c>
      <c r="AS342" s="247">
        <v>1</v>
      </c>
      <c r="AT342" s="247">
        <v>1</v>
      </c>
      <c r="AU342" s="247">
        <v>1</v>
      </c>
      <c r="AV342" s="247">
        <v>1</v>
      </c>
      <c r="AW342" s="247">
        <v>1</v>
      </c>
      <c r="AX342" s="247">
        <v>1</v>
      </c>
      <c r="AY342" s="247">
        <v>1</v>
      </c>
      <c r="AZ342" s="247">
        <v>1</v>
      </c>
      <c r="BA342" s="247">
        <v>1</v>
      </c>
      <c r="BB342" s="247">
        <v>1</v>
      </c>
      <c r="BC342" s="247">
        <v>1</v>
      </c>
      <c r="BD342" s="247">
        <v>1</v>
      </c>
      <c r="BE342" s="247">
        <v>1</v>
      </c>
      <c r="BF342" s="247">
        <v>1</v>
      </c>
      <c r="BG342" s="247">
        <v>1</v>
      </c>
      <c r="BH342" s="247">
        <v>1</v>
      </c>
      <c r="BI342" s="247">
        <v>1</v>
      </c>
      <c r="BJ342" s="247">
        <v>1</v>
      </c>
      <c r="BK342" s="247">
        <v>1</v>
      </c>
      <c r="BL342" s="247"/>
      <c r="BM342" s="248"/>
    </row>
    <row r="343" spans="1:65" s="236" customFormat="1" ht="5.25">
      <c r="A343" s="243">
        <v>132</v>
      </c>
      <c r="B343" s="249" t="s">
        <v>643</v>
      </c>
      <c r="C343" s="245" t="s">
        <v>526</v>
      </c>
      <c r="D343" s="246">
        <v>0.075</v>
      </c>
      <c r="E343" s="247">
        <v>1</v>
      </c>
      <c r="F343" s="247">
        <v>1</v>
      </c>
      <c r="G343" s="247">
        <v>1</v>
      </c>
      <c r="H343" s="247">
        <v>1</v>
      </c>
      <c r="I343" s="247">
        <v>1</v>
      </c>
      <c r="J343" s="247">
        <v>1</v>
      </c>
      <c r="K343" s="247">
        <v>1</v>
      </c>
      <c r="L343" s="247">
        <v>1</v>
      </c>
      <c r="M343" s="247">
        <v>1</v>
      </c>
      <c r="N343" s="247">
        <v>1</v>
      </c>
      <c r="O343" s="247">
        <v>1</v>
      </c>
      <c r="P343" s="247">
        <v>1</v>
      </c>
      <c r="Q343" s="247">
        <v>1</v>
      </c>
      <c r="R343" s="247">
        <v>1</v>
      </c>
      <c r="S343" s="247">
        <v>1</v>
      </c>
      <c r="T343" s="247">
        <v>1</v>
      </c>
      <c r="U343" s="247">
        <v>1</v>
      </c>
      <c r="V343" s="247">
        <v>1</v>
      </c>
      <c r="W343" s="247">
        <v>1</v>
      </c>
      <c r="X343" s="247">
        <v>1</v>
      </c>
      <c r="Y343" s="247">
        <v>1</v>
      </c>
      <c r="Z343" s="247">
        <v>1</v>
      </c>
      <c r="AA343" s="247">
        <v>1</v>
      </c>
      <c r="AB343" s="247">
        <v>1</v>
      </c>
      <c r="AC343" s="247">
        <v>1</v>
      </c>
      <c r="AD343" s="247">
        <v>1</v>
      </c>
      <c r="AE343" s="247">
        <v>1</v>
      </c>
      <c r="AF343" s="247">
        <v>1</v>
      </c>
      <c r="AG343" s="247">
        <v>1</v>
      </c>
      <c r="AH343" s="247">
        <v>1</v>
      </c>
      <c r="AI343" s="247">
        <v>1</v>
      </c>
      <c r="AJ343" s="247">
        <v>1</v>
      </c>
      <c r="AK343" s="247">
        <v>1</v>
      </c>
      <c r="AL343" s="247">
        <v>1</v>
      </c>
      <c r="AM343" s="247">
        <v>1</v>
      </c>
      <c r="AN343" s="247">
        <v>1</v>
      </c>
      <c r="AO343" s="247">
        <v>1</v>
      </c>
      <c r="AP343" s="247">
        <v>1</v>
      </c>
      <c r="AQ343" s="247">
        <v>1</v>
      </c>
      <c r="AR343" s="247">
        <v>1</v>
      </c>
      <c r="AS343" s="247">
        <v>1</v>
      </c>
      <c r="AT343" s="247">
        <v>1</v>
      </c>
      <c r="AU343" s="247">
        <v>1</v>
      </c>
      <c r="AV343" s="247">
        <v>1</v>
      </c>
      <c r="AW343" s="247">
        <v>1</v>
      </c>
      <c r="AX343" s="247">
        <v>1</v>
      </c>
      <c r="AY343" s="247">
        <v>1</v>
      </c>
      <c r="AZ343" s="247">
        <v>1</v>
      </c>
      <c r="BA343" s="247">
        <v>1</v>
      </c>
      <c r="BB343" s="247">
        <v>1</v>
      </c>
      <c r="BC343" s="247">
        <v>1</v>
      </c>
      <c r="BD343" s="247">
        <v>1</v>
      </c>
      <c r="BE343" s="247">
        <v>1</v>
      </c>
      <c r="BF343" s="247">
        <v>1</v>
      </c>
      <c r="BG343" s="247">
        <v>1</v>
      </c>
      <c r="BH343" s="247">
        <v>1</v>
      </c>
      <c r="BI343" s="247">
        <v>1</v>
      </c>
      <c r="BJ343" s="247">
        <v>1</v>
      </c>
      <c r="BK343" s="247">
        <v>1</v>
      </c>
      <c r="BL343" s="247"/>
      <c r="BM343" s="248"/>
    </row>
    <row r="344" spans="1:65" s="236" customFormat="1" ht="5.25">
      <c r="A344" s="243">
        <v>133</v>
      </c>
      <c r="B344" s="249" t="s">
        <v>644</v>
      </c>
      <c r="C344" s="245" t="s">
        <v>526</v>
      </c>
      <c r="D344" s="246">
        <v>0.072</v>
      </c>
      <c r="E344" s="247">
        <v>1</v>
      </c>
      <c r="F344" s="247">
        <v>1</v>
      </c>
      <c r="G344" s="247">
        <v>1</v>
      </c>
      <c r="H344" s="247">
        <v>1</v>
      </c>
      <c r="I344" s="247">
        <v>1</v>
      </c>
      <c r="J344" s="247">
        <v>1</v>
      </c>
      <c r="K344" s="247">
        <v>1</v>
      </c>
      <c r="L344" s="247">
        <v>1</v>
      </c>
      <c r="M344" s="247">
        <v>1</v>
      </c>
      <c r="N344" s="247">
        <v>1</v>
      </c>
      <c r="O344" s="247">
        <v>1</v>
      </c>
      <c r="P344" s="247">
        <v>1</v>
      </c>
      <c r="Q344" s="247">
        <v>1</v>
      </c>
      <c r="R344" s="247">
        <v>1</v>
      </c>
      <c r="S344" s="247">
        <v>1</v>
      </c>
      <c r="T344" s="247">
        <v>1</v>
      </c>
      <c r="U344" s="247">
        <v>1</v>
      </c>
      <c r="V344" s="247">
        <v>1</v>
      </c>
      <c r="W344" s="247">
        <v>1</v>
      </c>
      <c r="X344" s="247">
        <v>1</v>
      </c>
      <c r="Y344" s="247">
        <v>1</v>
      </c>
      <c r="Z344" s="247">
        <v>1</v>
      </c>
      <c r="AA344" s="247">
        <v>1</v>
      </c>
      <c r="AB344" s="247">
        <v>1</v>
      </c>
      <c r="AC344" s="247">
        <v>1</v>
      </c>
      <c r="AD344" s="247">
        <v>1</v>
      </c>
      <c r="AE344" s="247">
        <v>1</v>
      </c>
      <c r="AF344" s="247">
        <v>1</v>
      </c>
      <c r="AG344" s="247">
        <v>1</v>
      </c>
      <c r="AH344" s="247">
        <v>1</v>
      </c>
      <c r="AI344" s="247">
        <v>1</v>
      </c>
      <c r="AJ344" s="247">
        <v>1</v>
      </c>
      <c r="AK344" s="247">
        <v>1</v>
      </c>
      <c r="AL344" s="247">
        <v>1</v>
      </c>
      <c r="AM344" s="247">
        <v>1</v>
      </c>
      <c r="AN344" s="247">
        <v>1</v>
      </c>
      <c r="AO344" s="247">
        <v>1</v>
      </c>
      <c r="AP344" s="247">
        <v>1</v>
      </c>
      <c r="AQ344" s="247">
        <v>1</v>
      </c>
      <c r="AR344" s="247">
        <v>1</v>
      </c>
      <c r="AS344" s="247">
        <v>1</v>
      </c>
      <c r="AT344" s="247">
        <v>1</v>
      </c>
      <c r="AU344" s="247">
        <v>1</v>
      </c>
      <c r="AV344" s="247">
        <v>1</v>
      </c>
      <c r="AW344" s="247">
        <v>1</v>
      </c>
      <c r="AX344" s="247">
        <v>1</v>
      </c>
      <c r="AY344" s="247">
        <v>1</v>
      </c>
      <c r="AZ344" s="247">
        <v>1</v>
      </c>
      <c r="BA344" s="247">
        <v>1</v>
      </c>
      <c r="BB344" s="247">
        <v>1</v>
      </c>
      <c r="BC344" s="247">
        <v>1</v>
      </c>
      <c r="BD344" s="247">
        <v>1</v>
      </c>
      <c r="BE344" s="247">
        <v>1</v>
      </c>
      <c r="BF344" s="247">
        <v>1</v>
      </c>
      <c r="BG344" s="247">
        <v>1</v>
      </c>
      <c r="BH344" s="247">
        <v>1</v>
      </c>
      <c r="BI344" s="247">
        <v>1</v>
      </c>
      <c r="BJ344" s="247">
        <v>1</v>
      </c>
      <c r="BK344" s="247">
        <v>1</v>
      </c>
      <c r="BL344" s="247"/>
      <c r="BM344" s="248"/>
    </row>
    <row r="345" spans="1:65" s="236" customFormat="1" ht="5.25">
      <c r="A345" s="243">
        <v>134</v>
      </c>
      <c r="B345" s="249" t="s">
        <v>645</v>
      </c>
      <c r="C345" s="245" t="s">
        <v>526</v>
      </c>
      <c r="D345" s="246">
        <v>0.072</v>
      </c>
      <c r="E345" s="247">
        <v>1</v>
      </c>
      <c r="F345" s="247">
        <v>1</v>
      </c>
      <c r="G345" s="247">
        <v>1</v>
      </c>
      <c r="H345" s="247">
        <v>1</v>
      </c>
      <c r="I345" s="247">
        <v>1</v>
      </c>
      <c r="J345" s="247">
        <v>1</v>
      </c>
      <c r="K345" s="247">
        <v>1</v>
      </c>
      <c r="L345" s="247">
        <v>1</v>
      </c>
      <c r="M345" s="247">
        <v>1</v>
      </c>
      <c r="N345" s="247">
        <v>1</v>
      </c>
      <c r="O345" s="247">
        <v>1</v>
      </c>
      <c r="P345" s="247">
        <v>1</v>
      </c>
      <c r="Q345" s="247">
        <v>1</v>
      </c>
      <c r="R345" s="247">
        <v>1</v>
      </c>
      <c r="S345" s="247">
        <v>1</v>
      </c>
      <c r="T345" s="247">
        <v>1</v>
      </c>
      <c r="U345" s="247">
        <v>1</v>
      </c>
      <c r="V345" s="247">
        <v>1</v>
      </c>
      <c r="W345" s="247">
        <v>1</v>
      </c>
      <c r="X345" s="247">
        <v>1</v>
      </c>
      <c r="Y345" s="247">
        <v>1</v>
      </c>
      <c r="Z345" s="247">
        <v>1</v>
      </c>
      <c r="AA345" s="247">
        <v>1</v>
      </c>
      <c r="AB345" s="247">
        <v>1</v>
      </c>
      <c r="AC345" s="247">
        <v>1</v>
      </c>
      <c r="AD345" s="247">
        <v>1</v>
      </c>
      <c r="AE345" s="247">
        <v>1</v>
      </c>
      <c r="AF345" s="247">
        <v>1</v>
      </c>
      <c r="AG345" s="247">
        <v>1</v>
      </c>
      <c r="AH345" s="247">
        <v>1</v>
      </c>
      <c r="AI345" s="247">
        <v>1</v>
      </c>
      <c r="AJ345" s="247">
        <v>1</v>
      </c>
      <c r="AK345" s="247">
        <v>1</v>
      </c>
      <c r="AL345" s="247">
        <v>1</v>
      </c>
      <c r="AM345" s="247">
        <v>1</v>
      </c>
      <c r="AN345" s="247">
        <v>1</v>
      </c>
      <c r="AO345" s="247">
        <v>1</v>
      </c>
      <c r="AP345" s="247">
        <v>1</v>
      </c>
      <c r="AQ345" s="247">
        <v>1</v>
      </c>
      <c r="AR345" s="247">
        <v>1</v>
      </c>
      <c r="AS345" s="247">
        <v>1</v>
      </c>
      <c r="AT345" s="247">
        <v>1</v>
      </c>
      <c r="AU345" s="247">
        <v>1</v>
      </c>
      <c r="AV345" s="247">
        <v>1</v>
      </c>
      <c r="AW345" s="247">
        <v>1</v>
      </c>
      <c r="AX345" s="247">
        <v>1</v>
      </c>
      <c r="AY345" s="247">
        <v>1</v>
      </c>
      <c r="AZ345" s="247">
        <v>1</v>
      </c>
      <c r="BA345" s="247">
        <v>1</v>
      </c>
      <c r="BB345" s="247">
        <v>1</v>
      </c>
      <c r="BC345" s="247">
        <v>1</v>
      </c>
      <c r="BD345" s="247">
        <v>1</v>
      </c>
      <c r="BE345" s="247">
        <v>1</v>
      </c>
      <c r="BF345" s="247">
        <v>1</v>
      </c>
      <c r="BG345" s="247">
        <v>1</v>
      </c>
      <c r="BH345" s="247">
        <v>1</v>
      </c>
      <c r="BI345" s="247">
        <v>1</v>
      </c>
      <c r="BJ345" s="247">
        <v>1</v>
      </c>
      <c r="BK345" s="247">
        <v>1</v>
      </c>
      <c r="BL345" s="247"/>
      <c r="BM345" s="248"/>
    </row>
    <row r="346" spans="1:65" s="236" customFormat="1" ht="5.25">
      <c r="A346" s="243">
        <v>135</v>
      </c>
      <c r="B346" s="249" t="s">
        <v>646</v>
      </c>
      <c r="C346" s="245" t="s">
        <v>526</v>
      </c>
      <c r="D346" s="246">
        <v>0.075</v>
      </c>
      <c r="E346" s="247">
        <v>1</v>
      </c>
      <c r="F346" s="247">
        <v>1</v>
      </c>
      <c r="G346" s="247">
        <v>1</v>
      </c>
      <c r="H346" s="247">
        <v>1</v>
      </c>
      <c r="I346" s="247">
        <v>1</v>
      </c>
      <c r="J346" s="247">
        <v>1</v>
      </c>
      <c r="K346" s="247">
        <v>1</v>
      </c>
      <c r="L346" s="247">
        <v>1</v>
      </c>
      <c r="M346" s="247">
        <v>1</v>
      </c>
      <c r="N346" s="247">
        <v>1</v>
      </c>
      <c r="O346" s="247">
        <v>1</v>
      </c>
      <c r="P346" s="247">
        <v>1</v>
      </c>
      <c r="Q346" s="247">
        <v>1</v>
      </c>
      <c r="R346" s="247">
        <v>1</v>
      </c>
      <c r="S346" s="247">
        <v>1</v>
      </c>
      <c r="T346" s="247">
        <v>1</v>
      </c>
      <c r="U346" s="247">
        <v>1</v>
      </c>
      <c r="V346" s="247">
        <v>1</v>
      </c>
      <c r="W346" s="247">
        <v>1</v>
      </c>
      <c r="X346" s="247">
        <v>1</v>
      </c>
      <c r="Y346" s="247">
        <v>1</v>
      </c>
      <c r="Z346" s="247">
        <v>1</v>
      </c>
      <c r="AA346" s="247">
        <v>1</v>
      </c>
      <c r="AB346" s="247">
        <v>1</v>
      </c>
      <c r="AC346" s="247">
        <v>1</v>
      </c>
      <c r="AD346" s="247">
        <v>1</v>
      </c>
      <c r="AE346" s="247">
        <v>1</v>
      </c>
      <c r="AF346" s="247">
        <v>1</v>
      </c>
      <c r="AG346" s="247">
        <v>1</v>
      </c>
      <c r="AH346" s="247">
        <v>1</v>
      </c>
      <c r="AI346" s="247">
        <v>1</v>
      </c>
      <c r="AJ346" s="247">
        <v>1</v>
      </c>
      <c r="AK346" s="247">
        <v>1</v>
      </c>
      <c r="AL346" s="247">
        <v>1</v>
      </c>
      <c r="AM346" s="247">
        <v>1</v>
      </c>
      <c r="AN346" s="247">
        <v>1</v>
      </c>
      <c r="AO346" s="247">
        <v>1</v>
      </c>
      <c r="AP346" s="247">
        <v>1</v>
      </c>
      <c r="AQ346" s="247">
        <v>1</v>
      </c>
      <c r="AR346" s="247">
        <v>1</v>
      </c>
      <c r="AS346" s="247">
        <v>1</v>
      </c>
      <c r="AT346" s="247">
        <v>1</v>
      </c>
      <c r="AU346" s="247">
        <v>1</v>
      </c>
      <c r="AV346" s="247">
        <v>1</v>
      </c>
      <c r="AW346" s="247">
        <v>1</v>
      </c>
      <c r="AX346" s="247">
        <v>1</v>
      </c>
      <c r="AY346" s="247">
        <v>1</v>
      </c>
      <c r="AZ346" s="247">
        <v>1</v>
      </c>
      <c r="BA346" s="247">
        <v>1</v>
      </c>
      <c r="BB346" s="247">
        <v>1</v>
      </c>
      <c r="BC346" s="247">
        <v>1</v>
      </c>
      <c r="BD346" s="247">
        <v>1</v>
      </c>
      <c r="BE346" s="247">
        <v>1</v>
      </c>
      <c r="BF346" s="247">
        <v>1</v>
      </c>
      <c r="BG346" s="247">
        <v>1</v>
      </c>
      <c r="BH346" s="247">
        <v>1</v>
      </c>
      <c r="BI346" s="247">
        <v>1</v>
      </c>
      <c r="BJ346" s="247">
        <v>1</v>
      </c>
      <c r="BK346" s="247">
        <v>1</v>
      </c>
      <c r="BL346" s="247"/>
      <c r="BM346" s="248"/>
    </row>
    <row r="347" spans="1:65" s="236" customFormat="1" ht="5.25">
      <c r="A347" s="243">
        <v>136</v>
      </c>
      <c r="B347" s="249" t="s">
        <v>647</v>
      </c>
      <c r="C347" s="245" t="s">
        <v>526</v>
      </c>
      <c r="D347" s="246">
        <v>0.072</v>
      </c>
      <c r="E347" s="247">
        <v>1</v>
      </c>
      <c r="F347" s="247">
        <v>1</v>
      </c>
      <c r="G347" s="247">
        <v>1</v>
      </c>
      <c r="H347" s="247">
        <v>1</v>
      </c>
      <c r="I347" s="247">
        <v>1</v>
      </c>
      <c r="J347" s="247">
        <v>1</v>
      </c>
      <c r="K347" s="247">
        <v>1</v>
      </c>
      <c r="L347" s="247">
        <v>1</v>
      </c>
      <c r="M347" s="247">
        <v>1</v>
      </c>
      <c r="N347" s="247">
        <v>1</v>
      </c>
      <c r="O347" s="247">
        <v>1</v>
      </c>
      <c r="P347" s="247">
        <v>1</v>
      </c>
      <c r="Q347" s="247">
        <v>1</v>
      </c>
      <c r="R347" s="247">
        <v>1</v>
      </c>
      <c r="S347" s="247">
        <v>1</v>
      </c>
      <c r="T347" s="247">
        <v>1</v>
      </c>
      <c r="U347" s="247">
        <v>1</v>
      </c>
      <c r="V347" s="247">
        <v>1</v>
      </c>
      <c r="W347" s="247">
        <v>1</v>
      </c>
      <c r="X347" s="247">
        <v>1</v>
      </c>
      <c r="Y347" s="247">
        <v>1</v>
      </c>
      <c r="Z347" s="247">
        <v>1</v>
      </c>
      <c r="AA347" s="247">
        <v>1</v>
      </c>
      <c r="AB347" s="247">
        <v>1</v>
      </c>
      <c r="AC347" s="247">
        <v>1</v>
      </c>
      <c r="AD347" s="247">
        <v>1</v>
      </c>
      <c r="AE347" s="247">
        <v>1</v>
      </c>
      <c r="AF347" s="247">
        <v>1</v>
      </c>
      <c r="AG347" s="247">
        <v>1</v>
      </c>
      <c r="AH347" s="247">
        <v>1</v>
      </c>
      <c r="AI347" s="247">
        <v>1</v>
      </c>
      <c r="AJ347" s="247">
        <v>1</v>
      </c>
      <c r="AK347" s="247">
        <v>1</v>
      </c>
      <c r="AL347" s="247">
        <v>1</v>
      </c>
      <c r="AM347" s="247">
        <v>1</v>
      </c>
      <c r="AN347" s="247">
        <v>1</v>
      </c>
      <c r="AO347" s="247">
        <v>1</v>
      </c>
      <c r="AP347" s="247">
        <v>1</v>
      </c>
      <c r="AQ347" s="247">
        <v>1</v>
      </c>
      <c r="AR347" s="247">
        <v>1</v>
      </c>
      <c r="AS347" s="247">
        <v>1</v>
      </c>
      <c r="AT347" s="247">
        <v>1</v>
      </c>
      <c r="AU347" s="247">
        <v>1</v>
      </c>
      <c r="AV347" s="247">
        <v>1</v>
      </c>
      <c r="AW347" s="247">
        <v>1</v>
      </c>
      <c r="AX347" s="247">
        <v>1</v>
      </c>
      <c r="AY347" s="247">
        <v>1</v>
      </c>
      <c r="AZ347" s="247">
        <v>1</v>
      </c>
      <c r="BA347" s="247">
        <v>1</v>
      </c>
      <c r="BB347" s="247">
        <v>1</v>
      </c>
      <c r="BC347" s="247">
        <v>1</v>
      </c>
      <c r="BD347" s="247">
        <v>1</v>
      </c>
      <c r="BE347" s="247">
        <v>1</v>
      </c>
      <c r="BF347" s="247">
        <v>1</v>
      </c>
      <c r="BG347" s="247">
        <v>1</v>
      </c>
      <c r="BH347" s="247">
        <v>1</v>
      </c>
      <c r="BI347" s="247">
        <v>1</v>
      </c>
      <c r="BJ347" s="247">
        <v>1</v>
      </c>
      <c r="BK347" s="247">
        <v>1</v>
      </c>
      <c r="BL347" s="247"/>
      <c r="BM347" s="248"/>
    </row>
    <row r="348" spans="1:65" s="236" customFormat="1" ht="5.25">
      <c r="A348" s="243">
        <v>137</v>
      </c>
      <c r="B348" s="249" t="s">
        <v>648</v>
      </c>
      <c r="C348" s="245" t="s">
        <v>526</v>
      </c>
      <c r="D348" s="246">
        <v>0.072</v>
      </c>
      <c r="E348" s="247">
        <v>1</v>
      </c>
      <c r="F348" s="247">
        <v>1</v>
      </c>
      <c r="G348" s="247">
        <v>1</v>
      </c>
      <c r="H348" s="247">
        <v>1</v>
      </c>
      <c r="I348" s="247">
        <v>1</v>
      </c>
      <c r="J348" s="247">
        <v>1</v>
      </c>
      <c r="K348" s="247">
        <v>1</v>
      </c>
      <c r="L348" s="247">
        <v>1</v>
      </c>
      <c r="M348" s="247">
        <v>1</v>
      </c>
      <c r="N348" s="247">
        <v>1</v>
      </c>
      <c r="O348" s="247">
        <v>1</v>
      </c>
      <c r="P348" s="247">
        <v>1</v>
      </c>
      <c r="Q348" s="247">
        <v>1</v>
      </c>
      <c r="R348" s="247">
        <v>1</v>
      </c>
      <c r="S348" s="247">
        <v>1</v>
      </c>
      <c r="T348" s="247">
        <v>1</v>
      </c>
      <c r="U348" s="247">
        <v>1</v>
      </c>
      <c r="V348" s="247">
        <v>1</v>
      </c>
      <c r="W348" s="247">
        <v>1</v>
      </c>
      <c r="X348" s="247">
        <v>1</v>
      </c>
      <c r="Y348" s="247">
        <v>1</v>
      </c>
      <c r="Z348" s="247">
        <v>1</v>
      </c>
      <c r="AA348" s="247">
        <v>1</v>
      </c>
      <c r="AB348" s="247">
        <v>1</v>
      </c>
      <c r="AC348" s="247">
        <v>1</v>
      </c>
      <c r="AD348" s="247">
        <v>1</v>
      </c>
      <c r="AE348" s="247">
        <v>1</v>
      </c>
      <c r="AF348" s="247">
        <v>1</v>
      </c>
      <c r="AG348" s="247">
        <v>1</v>
      </c>
      <c r="AH348" s="247">
        <v>1</v>
      </c>
      <c r="AI348" s="247">
        <v>1</v>
      </c>
      <c r="AJ348" s="247">
        <v>1</v>
      </c>
      <c r="AK348" s="247">
        <v>1</v>
      </c>
      <c r="AL348" s="247">
        <v>1</v>
      </c>
      <c r="AM348" s="247">
        <v>1</v>
      </c>
      <c r="AN348" s="247">
        <v>1</v>
      </c>
      <c r="AO348" s="247">
        <v>1</v>
      </c>
      <c r="AP348" s="247">
        <v>1</v>
      </c>
      <c r="AQ348" s="247">
        <v>1</v>
      </c>
      <c r="AR348" s="247">
        <v>1</v>
      </c>
      <c r="AS348" s="247">
        <v>1</v>
      </c>
      <c r="AT348" s="247">
        <v>1</v>
      </c>
      <c r="AU348" s="247">
        <v>1</v>
      </c>
      <c r="AV348" s="247">
        <v>1</v>
      </c>
      <c r="AW348" s="247">
        <v>1</v>
      </c>
      <c r="AX348" s="247">
        <v>1</v>
      </c>
      <c r="AY348" s="247">
        <v>1</v>
      </c>
      <c r="AZ348" s="247">
        <v>1</v>
      </c>
      <c r="BA348" s="247">
        <v>1</v>
      </c>
      <c r="BB348" s="247">
        <v>1</v>
      </c>
      <c r="BC348" s="247">
        <v>1</v>
      </c>
      <c r="BD348" s="247">
        <v>1</v>
      </c>
      <c r="BE348" s="247">
        <v>1</v>
      </c>
      <c r="BF348" s="247">
        <v>1</v>
      </c>
      <c r="BG348" s="247">
        <v>1</v>
      </c>
      <c r="BH348" s="247">
        <v>1</v>
      </c>
      <c r="BI348" s="247">
        <v>1</v>
      </c>
      <c r="BJ348" s="247">
        <v>1</v>
      </c>
      <c r="BK348" s="247">
        <v>1</v>
      </c>
      <c r="BL348" s="247"/>
      <c r="BM348" s="248"/>
    </row>
    <row r="349" spans="1:65" s="236" customFormat="1" ht="5.25">
      <c r="A349" s="243">
        <v>138</v>
      </c>
      <c r="B349" s="249" t="s">
        <v>649</v>
      </c>
      <c r="C349" s="245" t="s">
        <v>526</v>
      </c>
      <c r="D349" s="246">
        <v>0.075</v>
      </c>
      <c r="E349" s="247">
        <v>1</v>
      </c>
      <c r="F349" s="247">
        <v>1</v>
      </c>
      <c r="G349" s="247">
        <v>1</v>
      </c>
      <c r="H349" s="247">
        <v>1</v>
      </c>
      <c r="I349" s="247">
        <v>1</v>
      </c>
      <c r="J349" s="247">
        <v>1</v>
      </c>
      <c r="K349" s="247">
        <v>1</v>
      </c>
      <c r="L349" s="247">
        <v>1</v>
      </c>
      <c r="M349" s="247">
        <v>1</v>
      </c>
      <c r="N349" s="247">
        <v>1</v>
      </c>
      <c r="O349" s="247">
        <v>1</v>
      </c>
      <c r="P349" s="247">
        <v>1</v>
      </c>
      <c r="Q349" s="247">
        <v>1</v>
      </c>
      <c r="R349" s="247">
        <v>1</v>
      </c>
      <c r="S349" s="247">
        <v>1</v>
      </c>
      <c r="T349" s="247">
        <v>1</v>
      </c>
      <c r="U349" s="247">
        <v>1</v>
      </c>
      <c r="V349" s="247">
        <v>1</v>
      </c>
      <c r="W349" s="247">
        <v>1</v>
      </c>
      <c r="X349" s="247">
        <v>1</v>
      </c>
      <c r="Y349" s="247">
        <v>1</v>
      </c>
      <c r="Z349" s="247">
        <v>1</v>
      </c>
      <c r="AA349" s="247">
        <v>1</v>
      </c>
      <c r="AB349" s="247">
        <v>1</v>
      </c>
      <c r="AC349" s="247">
        <v>1</v>
      </c>
      <c r="AD349" s="247">
        <v>1</v>
      </c>
      <c r="AE349" s="247">
        <v>1</v>
      </c>
      <c r="AF349" s="247">
        <v>1</v>
      </c>
      <c r="AG349" s="247">
        <v>1</v>
      </c>
      <c r="AH349" s="247">
        <v>1</v>
      </c>
      <c r="AI349" s="247">
        <v>1</v>
      </c>
      <c r="AJ349" s="247">
        <v>1</v>
      </c>
      <c r="AK349" s="247">
        <v>1</v>
      </c>
      <c r="AL349" s="247">
        <v>1</v>
      </c>
      <c r="AM349" s="247">
        <v>1</v>
      </c>
      <c r="AN349" s="247">
        <v>1</v>
      </c>
      <c r="AO349" s="247">
        <v>1</v>
      </c>
      <c r="AP349" s="247">
        <v>1</v>
      </c>
      <c r="AQ349" s="247">
        <v>1</v>
      </c>
      <c r="AR349" s="247">
        <v>1</v>
      </c>
      <c r="AS349" s="247">
        <v>1</v>
      </c>
      <c r="AT349" s="247">
        <v>1</v>
      </c>
      <c r="AU349" s="247">
        <v>1</v>
      </c>
      <c r="AV349" s="247">
        <v>1</v>
      </c>
      <c r="AW349" s="247">
        <v>1</v>
      </c>
      <c r="AX349" s="247">
        <v>1</v>
      </c>
      <c r="AY349" s="247">
        <v>1</v>
      </c>
      <c r="AZ349" s="247">
        <v>1</v>
      </c>
      <c r="BA349" s="247">
        <v>1</v>
      </c>
      <c r="BB349" s="247">
        <v>1</v>
      </c>
      <c r="BC349" s="247">
        <v>1</v>
      </c>
      <c r="BD349" s="247">
        <v>1</v>
      </c>
      <c r="BE349" s="247">
        <v>1</v>
      </c>
      <c r="BF349" s="247">
        <v>1</v>
      </c>
      <c r="BG349" s="247">
        <v>1</v>
      </c>
      <c r="BH349" s="247">
        <v>1</v>
      </c>
      <c r="BI349" s="247">
        <v>1</v>
      </c>
      <c r="BJ349" s="247">
        <v>1</v>
      </c>
      <c r="BK349" s="247">
        <v>1</v>
      </c>
      <c r="BL349" s="247"/>
      <c r="BM349" s="248"/>
    </row>
    <row r="350" spans="1:65" s="236" customFormat="1" ht="5.25">
      <c r="A350" s="243">
        <v>139</v>
      </c>
      <c r="B350" s="249" t="s">
        <v>650</v>
      </c>
      <c r="C350" s="245" t="s">
        <v>526</v>
      </c>
      <c r="D350" s="246">
        <v>0.072</v>
      </c>
      <c r="E350" s="247">
        <v>1</v>
      </c>
      <c r="F350" s="247">
        <v>1</v>
      </c>
      <c r="G350" s="247">
        <v>1</v>
      </c>
      <c r="H350" s="247">
        <v>1</v>
      </c>
      <c r="I350" s="247">
        <v>1</v>
      </c>
      <c r="J350" s="247">
        <v>1</v>
      </c>
      <c r="K350" s="247">
        <v>1</v>
      </c>
      <c r="L350" s="247">
        <v>1</v>
      </c>
      <c r="M350" s="247">
        <v>1</v>
      </c>
      <c r="N350" s="247">
        <v>1</v>
      </c>
      <c r="O350" s="247">
        <v>1</v>
      </c>
      <c r="P350" s="247">
        <v>1</v>
      </c>
      <c r="Q350" s="247">
        <v>1</v>
      </c>
      <c r="R350" s="247">
        <v>1</v>
      </c>
      <c r="S350" s="247">
        <v>1</v>
      </c>
      <c r="T350" s="247">
        <v>1</v>
      </c>
      <c r="U350" s="247">
        <v>1</v>
      </c>
      <c r="V350" s="247">
        <v>1</v>
      </c>
      <c r="W350" s="247">
        <v>1</v>
      </c>
      <c r="X350" s="247">
        <v>1</v>
      </c>
      <c r="Y350" s="247">
        <v>1</v>
      </c>
      <c r="Z350" s="247">
        <v>1</v>
      </c>
      <c r="AA350" s="247">
        <v>1</v>
      </c>
      <c r="AB350" s="247">
        <v>1</v>
      </c>
      <c r="AC350" s="247">
        <v>1</v>
      </c>
      <c r="AD350" s="247">
        <v>1</v>
      </c>
      <c r="AE350" s="247">
        <v>1</v>
      </c>
      <c r="AF350" s="247">
        <v>1</v>
      </c>
      <c r="AG350" s="247">
        <v>1</v>
      </c>
      <c r="AH350" s="247">
        <v>1</v>
      </c>
      <c r="AI350" s="247">
        <v>1</v>
      </c>
      <c r="AJ350" s="247">
        <v>1</v>
      </c>
      <c r="AK350" s="247">
        <v>1</v>
      </c>
      <c r="AL350" s="247">
        <v>1</v>
      </c>
      <c r="AM350" s="247">
        <v>1</v>
      </c>
      <c r="AN350" s="247">
        <v>1</v>
      </c>
      <c r="AO350" s="247">
        <v>1</v>
      </c>
      <c r="AP350" s="247">
        <v>1</v>
      </c>
      <c r="AQ350" s="247">
        <v>1</v>
      </c>
      <c r="AR350" s="247">
        <v>1</v>
      </c>
      <c r="AS350" s="247">
        <v>1</v>
      </c>
      <c r="AT350" s="247">
        <v>1</v>
      </c>
      <c r="AU350" s="247">
        <v>1</v>
      </c>
      <c r="AV350" s="247">
        <v>1</v>
      </c>
      <c r="AW350" s="247">
        <v>1</v>
      </c>
      <c r="AX350" s="247">
        <v>1</v>
      </c>
      <c r="AY350" s="247">
        <v>1</v>
      </c>
      <c r="AZ350" s="247">
        <v>1</v>
      </c>
      <c r="BA350" s="247">
        <v>1</v>
      </c>
      <c r="BB350" s="247">
        <v>1</v>
      </c>
      <c r="BC350" s="247">
        <v>1</v>
      </c>
      <c r="BD350" s="247">
        <v>1</v>
      </c>
      <c r="BE350" s="247">
        <v>1</v>
      </c>
      <c r="BF350" s="247">
        <v>1</v>
      </c>
      <c r="BG350" s="247">
        <v>1</v>
      </c>
      <c r="BH350" s="247">
        <v>1</v>
      </c>
      <c r="BI350" s="247">
        <v>1</v>
      </c>
      <c r="BJ350" s="247">
        <v>1</v>
      </c>
      <c r="BK350" s="247">
        <v>1</v>
      </c>
      <c r="BL350" s="247"/>
      <c r="BM350" s="248"/>
    </row>
    <row r="351" spans="1:65" s="236" customFormat="1" ht="5.25">
      <c r="A351" s="243">
        <v>140</v>
      </c>
      <c r="B351" s="249" t="s">
        <v>651</v>
      </c>
      <c r="C351" s="245" t="s">
        <v>526</v>
      </c>
      <c r="D351" s="246">
        <v>0.072</v>
      </c>
      <c r="E351" s="247">
        <v>1</v>
      </c>
      <c r="F351" s="247">
        <v>1</v>
      </c>
      <c r="G351" s="247">
        <v>1</v>
      </c>
      <c r="H351" s="247">
        <v>1</v>
      </c>
      <c r="I351" s="247">
        <v>1</v>
      </c>
      <c r="J351" s="247">
        <v>1</v>
      </c>
      <c r="K351" s="247">
        <v>1</v>
      </c>
      <c r="L351" s="247">
        <v>1</v>
      </c>
      <c r="M351" s="247">
        <v>1</v>
      </c>
      <c r="N351" s="247">
        <v>1</v>
      </c>
      <c r="O351" s="247">
        <v>1</v>
      </c>
      <c r="P351" s="247">
        <v>1</v>
      </c>
      <c r="Q351" s="247">
        <v>1</v>
      </c>
      <c r="R351" s="247">
        <v>1</v>
      </c>
      <c r="S351" s="247">
        <v>1</v>
      </c>
      <c r="T351" s="247">
        <v>1</v>
      </c>
      <c r="U351" s="247">
        <v>1</v>
      </c>
      <c r="V351" s="247">
        <v>1</v>
      </c>
      <c r="W351" s="247">
        <v>1</v>
      </c>
      <c r="X351" s="247">
        <v>1</v>
      </c>
      <c r="Y351" s="247">
        <v>1</v>
      </c>
      <c r="Z351" s="247">
        <v>1</v>
      </c>
      <c r="AA351" s="247">
        <v>1</v>
      </c>
      <c r="AB351" s="247">
        <v>1</v>
      </c>
      <c r="AC351" s="247">
        <v>1</v>
      </c>
      <c r="AD351" s="247">
        <v>1</v>
      </c>
      <c r="AE351" s="247">
        <v>1</v>
      </c>
      <c r="AF351" s="247">
        <v>1</v>
      </c>
      <c r="AG351" s="247">
        <v>1</v>
      </c>
      <c r="AH351" s="247">
        <v>1</v>
      </c>
      <c r="AI351" s="247">
        <v>1</v>
      </c>
      <c r="AJ351" s="247">
        <v>1</v>
      </c>
      <c r="AK351" s="247">
        <v>1</v>
      </c>
      <c r="AL351" s="247">
        <v>1</v>
      </c>
      <c r="AM351" s="247">
        <v>1</v>
      </c>
      <c r="AN351" s="247">
        <v>1</v>
      </c>
      <c r="AO351" s="247">
        <v>1</v>
      </c>
      <c r="AP351" s="247">
        <v>1</v>
      </c>
      <c r="AQ351" s="247">
        <v>1</v>
      </c>
      <c r="AR351" s="247">
        <v>1</v>
      </c>
      <c r="AS351" s="247">
        <v>1</v>
      </c>
      <c r="AT351" s="247">
        <v>1</v>
      </c>
      <c r="AU351" s="247">
        <v>1</v>
      </c>
      <c r="AV351" s="247">
        <v>1</v>
      </c>
      <c r="AW351" s="247">
        <v>1</v>
      </c>
      <c r="AX351" s="247">
        <v>1</v>
      </c>
      <c r="AY351" s="247">
        <v>1</v>
      </c>
      <c r="AZ351" s="247">
        <v>1</v>
      </c>
      <c r="BA351" s="247">
        <v>1</v>
      </c>
      <c r="BB351" s="247">
        <v>1</v>
      </c>
      <c r="BC351" s="247">
        <v>1</v>
      </c>
      <c r="BD351" s="247">
        <v>1</v>
      </c>
      <c r="BE351" s="247">
        <v>1</v>
      </c>
      <c r="BF351" s="247">
        <v>1</v>
      </c>
      <c r="BG351" s="247">
        <v>1</v>
      </c>
      <c r="BH351" s="247">
        <v>1</v>
      </c>
      <c r="BI351" s="247">
        <v>1</v>
      </c>
      <c r="BJ351" s="247">
        <v>1</v>
      </c>
      <c r="BK351" s="247">
        <v>1</v>
      </c>
      <c r="BL351" s="247"/>
      <c r="BM351" s="248"/>
    </row>
    <row r="352" spans="1:65" s="236" customFormat="1" ht="5.25">
      <c r="A352" s="243">
        <v>141</v>
      </c>
      <c r="B352" s="249" t="s">
        <v>652</v>
      </c>
      <c r="C352" s="245" t="s">
        <v>526</v>
      </c>
      <c r="D352" s="246">
        <v>0.072</v>
      </c>
      <c r="E352" s="247">
        <v>1</v>
      </c>
      <c r="F352" s="247">
        <v>1</v>
      </c>
      <c r="G352" s="247">
        <v>1</v>
      </c>
      <c r="H352" s="247">
        <v>1</v>
      </c>
      <c r="I352" s="247">
        <v>1</v>
      </c>
      <c r="J352" s="247">
        <v>1</v>
      </c>
      <c r="K352" s="247">
        <v>1</v>
      </c>
      <c r="L352" s="247">
        <v>1</v>
      </c>
      <c r="M352" s="247">
        <v>1</v>
      </c>
      <c r="N352" s="247">
        <v>1</v>
      </c>
      <c r="O352" s="247">
        <v>1</v>
      </c>
      <c r="P352" s="247">
        <v>1</v>
      </c>
      <c r="Q352" s="247">
        <v>1</v>
      </c>
      <c r="R352" s="247">
        <v>1</v>
      </c>
      <c r="S352" s="247">
        <v>1</v>
      </c>
      <c r="T352" s="247">
        <v>1</v>
      </c>
      <c r="U352" s="247">
        <v>1</v>
      </c>
      <c r="V352" s="247">
        <v>1</v>
      </c>
      <c r="W352" s="247">
        <v>1</v>
      </c>
      <c r="X352" s="247">
        <v>1</v>
      </c>
      <c r="Y352" s="247">
        <v>1</v>
      </c>
      <c r="Z352" s="247">
        <v>1</v>
      </c>
      <c r="AA352" s="247">
        <v>1</v>
      </c>
      <c r="AB352" s="247">
        <v>1</v>
      </c>
      <c r="AC352" s="247">
        <v>1</v>
      </c>
      <c r="AD352" s="247">
        <v>1</v>
      </c>
      <c r="AE352" s="247">
        <v>1</v>
      </c>
      <c r="AF352" s="247">
        <v>1</v>
      </c>
      <c r="AG352" s="247">
        <v>1</v>
      </c>
      <c r="AH352" s="247">
        <v>1</v>
      </c>
      <c r="AI352" s="247">
        <v>1</v>
      </c>
      <c r="AJ352" s="247">
        <v>1</v>
      </c>
      <c r="AK352" s="247">
        <v>1</v>
      </c>
      <c r="AL352" s="247">
        <v>1</v>
      </c>
      <c r="AM352" s="247">
        <v>1</v>
      </c>
      <c r="AN352" s="247">
        <v>1</v>
      </c>
      <c r="AO352" s="247">
        <v>1</v>
      </c>
      <c r="AP352" s="247">
        <v>1</v>
      </c>
      <c r="AQ352" s="247">
        <v>1</v>
      </c>
      <c r="AR352" s="247">
        <v>1</v>
      </c>
      <c r="AS352" s="247">
        <v>1</v>
      </c>
      <c r="AT352" s="247">
        <v>1</v>
      </c>
      <c r="AU352" s="247">
        <v>1</v>
      </c>
      <c r="AV352" s="247">
        <v>1</v>
      </c>
      <c r="AW352" s="247">
        <v>1</v>
      </c>
      <c r="AX352" s="247">
        <v>1</v>
      </c>
      <c r="AY352" s="247">
        <v>1</v>
      </c>
      <c r="AZ352" s="247">
        <v>1</v>
      </c>
      <c r="BA352" s="247">
        <v>1</v>
      </c>
      <c r="BB352" s="247">
        <v>1</v>
      </c>
      <c r="BC352" s="247">
        <v>1</v>
      </c>
      <c r="BD352" s="247">
        <v>1</v>
      </c>
      <c r="BE352" s="247">
        <v>1</v>
      </c>
      <c r="BF352" s="247">
        <v>1</v>
      </c>
      <c r="BG352" s="247">
        <v>1</v>
      </c>
      <c r="BH352" s="247">
        <v>1</v>
      </c>
      <c r="BI352" s="247">
        <v>1</v>
      </c>
      <c r="BJ352" s="247">
        <v>1</v>
      </c>
      <c r="BK352" s="247">
        <v>1</v>
      </c>
      <c r="BL352" s="247"/>
      <c r="BM352" s="248"/>
    </row>
    <row r="353" spans="1:65" s="236" customFormat="1" ht="5.25">
      <c r="A353" s="243">
        <v>142</v>
      </c>
      <c r="B353" s="249" t="s">
        <v>653</v>
      </c>
      <c r="C353" s="245" t="s">
        <v>526</v>
      </c>
      <c r="D353" s="246">
        <v>0.075</v>
      </c>
      <c r="E353" s="247">
        <v>1</v>
      </c>
      <c r="F353" s="247">
        <v>1</v>
      </c>
      <c r="G353" s="247">
        <v>1</v>
      </c>
      <c r="H353" s="247">
        <v>1</v>
      </c>
      <c r="I353" s="247">
        <v>1</v>
      </c>
      <c r="J353" s="247">
        <v>1</v>
      </c>
      <c r="K353" s="247">
        <v>1</v>
      </c>
      <c r="L353" s="247">
        <v>1</v>
      </c>
      <c r="M353" s="247">
        <v>1</v>
      </c>
      <c r="N353" s="247">
        <v>1</v>
      </c>
      <c r="O353" s="247">
        <v>1</v>
      </c>
      <c r="P353" s="247">
        <v>1</v>
      </c>
      <c r="Q353" s="247">
        <v>1</v>
      </c>
      <c r="R353" s="247">
        <v>1</v>
      </c>
      <c r="S353" s="247">
        <v>1</v>
      </c>
      <c r="T353" s="247">
        <v>1</v>
      </c>
      <c r="U353" s="247">
        <v>1</v>
      </c>
      <c r="V353" s="247">
        <v>1</v>
      </c>
      <c r="W353" s="247">
        <v>1</v>
      </c>
      <c r="X353" s="247">
        <v>1</v>
      </c>
      <c r="Y353" s="247">
        <v>1</v>
      </c>
      <c r="Z353" s="247">
        <v>1</v>
      </c>
      <c r="AA353" s="247">
        <v>1</v>
      </c>
      <c r="AB353" s="247">
        <v>1</v>
      </c>
      <c r="AC353" s="247">
        <v>1</v>
      </c>
      <c r="AD353" s="247">
        <v>1</v>
      </c>
      <c r="AE353" s="247">
        <v>1</v>
      </c>
      <c r="AF353" s="247">
        <v>1</v>
      </c>
      <c r="AG353" s="247">
        <v>1</v>
      </c>
      <c r="AH353" s="247">
        <v>1</v>
      </c>
      <c r="AI353" s="247">
        <v>1</v>
      </c>
      <c r="AJ353" s="247">
        <v>1</v>
      </c>
      <c r="AK353" s="247">
        <v>1</v>
      </c>
      <c r="AL353" s="247">
        <v>1</v>
      </c>
      <c r="AM353" s="247">
        <v>1</v>
      </c>
      <c r="AN353" s="247">
        <v>1</v>
      </c>
      <c r="AO353" s="247">
        <v>1</v>
      </c>
      <c r="AP353" s="247">
        <v>1</v>
      </c>
      <c r="AQ353" s="247">
        <v>1</v>
      </c>
      <c r="AR353" s="247">
        <v>1</v>
      </c>
      <c r="AS353" s="247">
        <v>1</v>
      </c>
      <c r="AT353" s="247">
        <v>1</v>
      </c>
      <c r="AU353" s="247">
        <v>1</v>
      </c>
      <c r="AV353" s="247">
        <v>1</v>
      </c>
      <c r="AW353" s="247">
        <v>1</v>
      </c>
      <c r="AX353" s="247">
        <v>1</v>
      </c>
      <c r="AY353" s="247">
        <v>1</v>
      </c>
      <c r="AZ353" s="247">
        <v>1</v>
      </c>
      <c r="BA353" s="247">
        <v>1</v>
      </c>
      <c r="BB353" s="247">
        <v>1</v>
      </c>
      <c r="BC353" s="247">
        <v>1</v>
      </c>
      <c r="BD353" s="247">
        <v>1</v>
      </c>
      <c r="BE353" s="247">
        <v>1</v>
      </c>
      <c r="BF353" s="247">
        <v>1</v>
      </c>
      <c r="BG353" s="247">
        <v>1</v>
      </c>
      <c r="BH353" s="247">
        <v>1</v>
      </c>
      <c r="BI353" s="247">
        <v>1</v>
      </c>
      <c r="BJ353" s="247">
        <v>1</v>
      </c>
      <c r="BK353" s="247">
        <v>1</v>
      </c>
      <c r="BL353" s="247"/>
      <c r="BM353" s="248"/>
    </row>
    <row r="354" spans="1:65" s="236" customFormat="1" ht="5.25">
      <c r="A354" s="243">
        <v>143</v>
      </c>
      <c r="B354" s="249" t="s">
        <v>654</v>
      </c>
      <c r="C354" s="245" t="s">
        <v>526</v>
      </c>
      <c r="D354" s="246">
        <v>0.072</v>
      </c>
      <c r="E354" s="247">
        <v>1</v>
      </c>
      <c r="F354" s="247">
        <v>1</v>
      </c>
      <c r="G354" s="247">
        <v>1</v>
      </c>
      <c r="H354" s="247">
        <v>1</v>
      </c>
      <c r="I354" s="247">
        <v>1</v>
      </c>
      <c r="J354" s="247">
        <v>1</v>
      </c>
      <c r="K354" s="247">
        <v>1</v>
      </c>
      <c r="L354" s="247">
        <v>1</v>
      </c>
      <c r="M354" s="247">
        <v>1</v>
      </c>
      <c r="N354" s="247">
        <v>1</v>
      </c>
      <c r="O354" s="247">
        <v>1</v>
      </c>
      <c r="P354" s="247">
        <v>1</v>
      </c>
      <c r="Q354" s="247">
        <v>1</v>
      </c>
      <c r="R354" s="247">
        <v>1</v>
      </c>
      <c r="S354" s="247">
        <v>1</v>
      </c>
      <c r="T354" s="247">
        <v>1</v>
      </c>
      <c r="U354" s="247">
        <v>1</v>
      </c>
      <c r="V354" s="247">
        <v>1</v>
      </c>
      <c r="W354" s="247">
        <v>1</v>
      </c>
      <c r="X354" s="247">
        <v>1</v>
      </c>
      <c r="Y354" s="247">
        <v>1</v>
      </c>
      <c r="Z354" s="247">
        <v>1</v>
      </c>
      <c r="AA354" s="247">
        <v>1</v>
      </c>
      <c r="AB354" s="247">
        <v>1</v>
      </c>
      <c r="AC354" s="247">
        <v>1</v>
      </c>
      <c r="AD354" s="247">
        <v>1</v>
      </c>
      <c r="AE354" s="247">
        <v>1</v>
      </c>
      <c r="AF354" s="247">
        <v>1</v>
      </c>
      <c r="AG354" s="247">
        <v>1</v>
      </c>
      <c r="AH354" s="247">
        <v>1</v>
      </c>
      <c r="AI354" s="247">
        <v>1</v>
      </c>
      <c r="AJ354" s="247">
        <v>1</v>
      </c>
      <c r="AK354" s="247">
        <v>1</v>
      </c>
      <c r="AL354" s="247">
        <v>1</v>
      </c>
      <c r="AM354" s="247">
        <v>1</v>
      </c>
      <c r="AN354" s="247">
        <v>1</v>
      </c>
      <c r="AO354" s="247">
        <v>1</v>
      </c>
      <c r="AP354" s="247">
        <v>1</v>
      </c>
      <c r="AQ354" s="247">
        <v>1</v>
      </c>
      <c r="AR354" s="247">
        <v>1</v>
      </c>
      <c r="AS354" s="247">
        <v>1</v>
      </c>
      <c r="AT354" s="247">
        <v>1</v>
      </c>
      <c r="AU354" s="247">
        <v>1</v>
      </c>
      <c r="AV354" s="247">
        <v>1</v>
      </c>
      <c r="AW354" s="247">
        <v>1</v>
      </c>
      <c r="AX354" s="247">
        <v>1</v>
      </c>
      <c r="AY354" s="247">
        <v>1</v>
      </c>
      <c r="AZ354" s="247">
        <v>1</v>
      </c>
      <c r="BA354" s="247">
        <v>1</v>
      </c>
      <c r="BB354" s="247">
        <v>1</v>
      </c>
      <c r="BC354" s="247">
        <v>1</v>
      </c>
      <c r="BD354" s="247">
        <v>1</v>
      </c>
      <c r="BE354" s="247">
        <v>1</v>
      </c>
      <c r="BF354" s="247">
        <v>1</v>
      </c>
      <c r="BG354" s="247">
        <v>1</v>
      </c>
      <c r="BH354" s="247">
        <v>1</v>
      </c>
      <c r="BI354" s="247">
        <v>1</v>
      </c>
      <c r="BJ354" s="247">
        <v>1</v>
      </c>
      <c r="BK354" s="247">
        <v>1</v>
      </c>
      <c r="BL354" s="247"/>
      <c r="BM354" s="248"/>
    </row>
    <row r="355" spans="1:65" s="236" customFormat="1" ht="5.25">
      <c r="A355" s="243">
        <v>144</v>
      </c>
      <c r="B355" s="249" t="s">
        <v>259</v>
      </c>
      <c r="C355" s="245" t="s">
        <v>526</v>
      </c>
      <c r="D355" s="246">
        <v>0.072</v>
      </c>
      <c r="E355" s="247">
        <v>1</v>
      </c>
      <c r="F355" s="247">
        <v>1</v>
      </c>
      <c r="G355" s="247">
        <v>1</v>
      </c>
      <c r="H355" s="247">
        <v>1</v>
      </c>
      <c r="I355" s="247">
        <v>1</v>
      </c>
      <c r="J355" s="247">
        <v>1</v>
      </c>
      <c r="K355" s="247">
        <v>1</v>
      </c>
      <c r="L355" s="247">
        <v>1</v>
      </c>
      <c r="M355" s="247">
        <v>1</v>
      </c>
      <c r="N355" s="247">
        <v>1</v>
      </c>
      <c r="O355" s="247">
        <v>1</v>
      </c>
      <c r="P355" s="247">
        <v>1</v>
      </c>
      <c r="Q355" s="247">
        <v>1</v>
      </c>
      <c r="R355" s="247">
        <v>1</v>
      </c>
      <c r="S355" s="247">
        <v>1</v>
      </c>
      <c r="T355" s="247">
        <v>1</v>
      </c>
      <c r="U355" s="247">
        <v>1</v>
      </c>
      <c r="V355" s="247">
        <v>1</v>
      </c>
      <c r="W355" s="247">
        <v>1</v>
      </c>
      <c r="X355" s="247">
        <v>1</v>
      </c>
      <c r="Y355" s="247">
        <v>1</v>
      </c>
      <c r="Z355" s="247">
        <v>1</v>
      </c>
      <c r="AA355" s="247">
        <v>1</v>
      </c>
      <c r="AB355" s="247">
        <v>1</v>
      </c>
      <c r="AC355" s="247">
        <v>1</v>
      </c>
      <c r="AD355" s="247">
        <v>1</v>
      </c>
      <c r="AE355" s="247">
        <v>1</v>
      </c>
      <c r="AF355" s="247">
        <v>1</v>
      </c>
      <c r="AG355" s="247">
        <v>1</v>
      </c>
      <c r="AH355" s="247">
        <v>1</v>
      </c>
      <c r="AI355" s="247">
        <v>1</v>
      </c>
      <c r="AJ355" s="247">
        <v>1</v>
      </c>
      <c r="AK355" s="247">
        <v>1</v>
      </c>
      <c r="AL355" s="247">
        <v>1</v>
      </c>
      <c r="AM355" s="247">
        <v>1</v>
      </c>
      <c r="AN355" s="247">
        <v>1</v>
      </c>
      <c r="AO355" s="247">
        <v>1</v>
      </c>
      <c r="AP355" s="247">
        <v>1</v>
      </c>
      <c r="AQ355" s="247">
        <v>1</v>
      </c>
      <c r="AR355" s="247">
        <v>1</v>
      </c>
      <c r="AS355" s="247">
        <v>1</v>
      </c>
      <c r="AT355" s="247">
        <v>1</v>
      </c>
      <c r="AU355" s="247">
        <v>1</v>
      </c>
      <c r="AV355" s="247">
        <v>1</v>
      </c>
      <c r="AW355" s="247">
        <v>1</v>
      </c>
      <c r="AX355" s="247">
        <v>1</v>
      </c>
      <c r="AY355" s="247">
        <v>1</v>
      </c>
      <c r="AZ355" s="247">
        <v>1</v>
      </c>
      <c r="BA355" s="247">
        <v>1</v>
      </c>
      <c r="BB355" s="247">
        <v>1</v>
      </c>
      <c r="BC355" s="247">
        <v>1</v>
      </c>
      <c r="BD355" s="247">
        <v>1</v>
      </c>
      <c r="BE355" s="247">
        <v>1</v>
      </c>
      <c r="BF355" s="247">
        <v>1</v>
      </c>
      <c r="BG355" s="247">
        <v>1</v>
      </c>
      <c r="BH355" s="247">
        <v>1</v>
      </c>
      <c r="BI355" s="247">
        <v>1</v>
      </c>
      <c r="BJ355" s="247">
        <v>1</v>
      </c>
      <c r="BK355" s="247">
        <v>1</v>
      </c>
      <c r="BL355" s="247"/>
      <c r="BM355" s="248"/>
    </row>
    <row r="356" spans="1:65" s="236" customFormat="1" ht="5.25">
      <c r="A356" s="243">
        <v>145</v>
      </c>
      <c r="B356" s="249" t="s">
        <v>260</v>
      </c>
      <c r="C356" s="245" t="s">
        <v>526</v>
      </c>
      <c r="D356" s="246">
        <v>0.072</v>
      </c>
      <c r="E356" s="247">
        <v>1</v>
      </c>
      <c r="F356" s="247">
        <v>1</v>
      </c>
      <c r="G356" s="247">
        <v>1</v>
      </c>
      <c r="H356" s="247">
        <v>1</v>
      </c>
      <c r="I356" s="247">
        <v>1</v>
      </c>
      <c r="J356" s="247">
        <v>1</v>
      </c>
      <c r="K356" s="247">
        <v>1</v>
      </c>
      <c r="L356" s="247">
        <v>1</v>
      </c>
      <c r="M356" s="247">
        <v>1</v>
      </c>
      <c r="N356" s="247">
        <v>1</v>
      </c>
      <c r="O356" s="247">
        <v>1</v>
      </c>
      <c r="P356" s="247">
        <v>1</v>
      </c>
      <c r="Q356" s="247">
        <v>1</v>
      </c>
      <c r="R356" s="247">
        <v>1</v>
      </c>
      <c r="S356" s="247">
        <v>1</v>
      </c>
      <c r="T356" s="247">
        <v>1</v>
      </c>
      <c r="U356" s="247">
        <v>1</v>
      </c>
      <c r="V356" s="247">
        <v>1</v>
      </c>
      <c r="W356" s="247">
        <v>1</v>
      </c>
      <c r="X356" s="247">
        <v>1</v>
      </c>
      <c r="Y356" s="247">
        <v>1</v>
      </c>
      <c r="Z356" s="247">
        <v>1</v>
      </c>
      <c r="AA356" s="247">
        <v>1</v>
      </c>
      <c r="AB356" s="247">
        <v>1</v>
      </c>
      <c r="AC356" s="247">
        <v>1</v>
      </c>
      <c r="AD356" s="247">
        <v>1</v>
      </c>
      <c r="AE356" s="247">
        <v>1</v>
      </c>
      <c r="AF356" s="247">
        <v>1</v>
      </c>
      <c r="AG356" s="247">
        <v>1</v>
      </c>
      <c r="AH356" s="247">
        <v>1</v>
      </c>
      <c r="AI356" s="247">
        <v>1</v>
      </c>
      <c r="AJ356" s="247">
        <v>1</v>
      </c>
      <c r="AK356" s="247">
        <v>1</v>
      </c>
      <c r="AL356" s="247">
        <v>1</v>
      </c>
      <c r="AM356" s="247">
        <v>1</v>
      </c>
      <c r="AN356" s="247">
        <v>1</v>
      </c>
      <c r="AO356" s="247">
        <v>1</v>
      </c>
      <c r="AP356" s="247">
        <v>1</v>
      </c>
      <c r="AQ356" s="247">
        <v>1</v>
      </c>
      <c r="AR356" s="247">
        <v>1</v>
      </c>
      <c r="AS356" s="247">
        <v>1</v>
      </c>
      <c r="AT356" s="247">
        <v>1</v>
      </c>
      <c r="AU356" s="247">
        <v>1</v>
      </c>
      <c r="AV356" s="247">
        <v>1</v>
      </c>
      <c r="AW356" s="247">
        <v>1</v>
      </c>
      <c r="AX356" s="247">
        <v>1</v>
      </c>
      <c r="AY356" s="247">
        <v>1</v>
      </c>
      <c r="AZ356" s="247">
        <v>1</v>
      </c>
      <c r="BA356" s="247">
        <v>1</v>
      </c>
      <c r="BB356" s="247">
        <v>1</v>
      </c>
      <c r="BC356" s="247">
        <v>1</v>
      </c>
      <c r="BD356" s="247">
        <v>1</v>
      </c>
      <c r="BE356" s="247">
        <v>1</v>
      </c>
      <c r="BF356" s="247">
        <v>1</v>
      </c>
      <c r="BG356" s="247">
        <v>1</v>
      </c>
      <c r="BH356" s="247">
        <v>1</v>
      </c>
      <c r="BI356" s="247">
        <v>1</v>
      </c>
      <c r="BJ356" s="247">
        <v>1</v>
      </c>
      <c r="BK356" s="247">
        <v>1</v>
      </c>
      <c r="BL356" s="247"/>
      <c r="BM356" s="248"/>
    </row>
    <row r="357" spans="1:65" s="236" customFormat="1" ht="5.25">
      <c r="A357" s="243">
        <v>146</v>
      </c>
      <c r="B357" s="249" t="s">
        <v>31</v>
      </c>
      <c r="C357" s="245" t="s">
        <v>526</v>
      </c>
      <c r="D357" s="246">
        <v>0.09</v>
      </c>
      <c r="E357" s="247">
        <v>1</v>
      </c>
      <c r="F357" s="247">
        <v>1</v>
      </c>
      <c r="G357" s="247">
        <v>1</v>
      </c>
      <c r="H357" s="247">
        <v>1</v>
      </c>
      <c r="I357" s="247">
        <v>1</v>
      </c>
      <c r="J357" s="247">
        <v>1</v>
      </c>
      <c r="K357" s="247">
        <v>1</v>
      </c>
      <c r="L357" s="247">
        <v>1</v>
      </c>
      <c r="M357" s="247">
        <v>1</v>
      </c>
      <c r="N357" s="247">
        <v>1</v>
      </c>
      <c r="O357" s="247">
        <v>1</v>
      </c>
      <c r="P357" s="247">
        <v>1</v>
      </c>
      <c r="Q357" s="247">
        <v>1</v>
      </c>
      <c r="R357" s="247">
        <v>1</v>
      </c>
      <c r="S357" s="247">
        <v>1</v>
      </c>
      <c r="T357" s="247">
        <v>1</v>
      </c>
      <c r="U357" s="247">
        <v>1</v>
      </c>
      <c r="V357" s="247">
        <v>1</v>
      </c>
      <c r="W357" s="247">
        <v>1</v>
      </c>
      <c r="X357" s="247">
        <v>1</v>
      </c>
      <c r="Y357" s="247">
        <v>1</v>
      </c>
      <c r="Z357" s="247">
        <v>1</v>
      </c>
      <c r="AA357" s="247">
        <v>1</v>
      </c>
      <c r="AB357" s="247">
        <v>1</v>
      </c>
      <c r="AC357" s="247">
        <v>1</v>
      </c>
      <c r="AD357" s="247">
        <v>1</v>
      </c>
      <c r="AE357" s="247">
        <v>1</v>
      </c>
      <c r="AF357" s="247">
        <v>1</v>
      </c>
      <c r="AG357" s="247">
        <v>1</v>
      </c>
      <c r="AH357" s="247">
        <v>1</v>
      </c>
      <c r="AI357" s="247">
        <v>1</v>
      </c>
      <c r="AJ357" s="247">
        <v>1</v>
      </c>
      <c r="AK357" s="247">
        <v>1</v>
      </c>
      <c r="AL357" s="247">
        <v>1</v>
      </c>
      <c r="AM357" s="247">
        <v>1</v>
      </c>
      <c r="AN357" s="247">
        <v>1</v>
      </c>
      <c r="AO357" s="247">
        <v>1</v>
      </c>
      <c r="AP357" s="247">
        <v>1</v>
      </c>
      <c r="AQ357" s="247">
        <v>1</v>
      </c>
      <c r="AR357" s="247">
        <v>1</v>
      </c>
      <c r="AS357" s="247">
        <v>1</v>
      </c>
      <c r="AT357" s="247">
        <v>1</v>
      </c>
      <c r="AU357" s="247">
        <v>1</v>
      </c>
      <c r="AV357" s="247">
        <v>1</v>
      </c>
      <c r="AW357" s="247">
        <v>1</v>
      </c>
      <c r="AX357" s="247">
        <v>1</v>
      </c>
      <c r="AY357" s="247">
        <v>1</v>
      </c>
      <c r="AZ357" s="247">
        <v>1</v>
      </c>
      <c r="BA357" s="247">
        <v>1</v>
      </c>
      <c r="BB357" s="247">
        <v>1</v>
      </c>
      <c r="BC357" s="247">
        <v>1</v>
      </c>
      <c r="BD357" s="247">
        <v>1</v>
      </c>
      <c r="BE357" s="247">
        <v>1</v>
      </c>
      <c r="BF357" s="247">
        <v>1</v>
      </c>
      <c r="BG357" s="247">
        <v>1</v>
      </c>
      <c r="BH357" s="247">
        <v>1</v>
      </c>
      <c r="BI357" s="247">
        <v>1</v>
      </c>
      <c r="BJ357" s="247">
        <v>1</v>
      </c>
      <c r="BK357" s="247">
        <v>1</v>
      </c>
      <c r="BL357" s="247"/>
      <c r="BM357" s="248"/>
    </row>
    <row r="358" spans="1:65" s="236" customFormat="1" ht="5.25">
      <c r="A358" s="243">
        <v>147</v>
      </c>
      <c r="B358" s="249" t="s">
        <v>655</v>
      </c>
      <c r="C358" s="245" t="s">
        <v>526</v>
      </c>
      <c r="D358" s="246">
        <v>0.09</v>
      </c>
      <c r="E358" s="247">
        <v>1</v>
      </c>
      <c r="F358" s="247">
        <v>1</v>
      </c>
      <c r="G358" s="247">
        <v>1</v>
      </c>
      <c r="H358" s="247">
        <v>1</v>
      </c>
      <c r="I358" s="247">
        <v>1</v>
      </c>
      <c r="J358" s="247">
        <v>1</v>
      </c>
      <c r="K358" s="247">
        <v>1</v>
      </c>
      <c r="L358" s="247">
        <v>1</v>
      </c>
      <c r="M358" s="247">
        <v>1</v>
      </c>
      <c r="N358" s="247">
        <v>1</v>
      </c>
      <c r="O358" s="247">
        <v>1</v>
      </c>
      <c r="P358" s="247">
        <v>1</v>
      </c>
      <c r="Q358" s="247">
        <v>1</v>
      </c>
      <c r="R358" s="247">
        <v>1</v>
      </c>
      <c r="S358" s="247">
        <v>1</v>
      </c>
      <c r="T358" s="247">
        <v>1</v>
      </c>
      <c r="U358" s="247">
        <v>1</v>
      </c>
      <c r="V358" s="247">
        <v>1</v>
      </c>
      <c r="W358" s="247">
        <v>1</v>
      </c>
      <c r="X358" s="247">
        <v>1</v>
      </c>
      <c r="Y358" s="247">
        <v>1</v>
      </c>
      <c r="Z358" s="247">
        <v>1</v>
      </c>
      <c r="AA358" s="247">
        <v>1</v>
      </c>
      <c r="AB358" s="247">
        <v>1</v>
      </c>
      <c r="AC358" s="247">
        <v>1</v>
      </c>
      <c r="AD358" s="247">
        <v>1</v>
      </c>
      <c r="AE358" s="247">
        <v>1</v>
      </c>
      <c r="AF358" s="247">
        <v>1</v>
      </c>
      <c r="AG358" s="247">
        <v>1</v>
      </c>
      <c r="AH358" s="247">
        <v>1</v>
      </c>
      <c r="AI358" s="247">
        <v>1</v>
      </c>
      <c r="AJ358" s="247">
        <v>1</v>
      </c>
      <c r="AK358" s="247">
        <v>1</v>
      </c>
      <c r="AL358" s="247">
        <v>1</v>
      </c>
      <c r="AM358" s="247">
        <v>1</v>
      </c>
      <c r="AN358" s="247">
        <v>1</v>
      </c>
      <c r="AO358" s="247">
        <v>1</v>
      </c>
      <c r="AP358" s="247">
        <v>1</v>
      </c>
      <c r="AQ358" s="247">
        <v>1</v>
      </c>
      <c r="AR358" s="247">
        <v>1</v>
      </c>
      <c r="AS358" s="247">
        <v>1</v>
      </c>
      <c r="AT358" s="247">
        <v>1</v>
      </c>
      <c r="AU358" s="247">
        <v>1</v>
      </c>
      <c r="AV358" s="247">
        <v>1</v>
      </c>
      <c r="AW358" s="247">
        <v>1</v>
      </c>
      <c r="AX358" s="247">
        <v>1</v>
      </c>
      <c r="AY358" s="247">
        <v>1</v>
      </c>
      <c r="AZ358" s="247">
        <v>1</v>
      </c>
      <c r="BA358" s="247">
        <v>1</v>
      </c>
      <c r="BB358" s="247">
        <v>1</v>
      </c>
      <c r="BC358" s="247">
        <v>1</v>
      </c>
      <c r="BD358" s="247">
        <v>1</v>
      </c>
      <c r="BE358" s="247">
        <v>1</v>
      </c>
      <c r="BF358" s="247">
        <v>1</v>
      </c>
      <c r="BG358" s="247">
        <v>1</v>
      </c>
      <c r="BH358" s="247">
        <v>1</v>
      </c>
      <c r="BI358" s="247">
        <v>1</v>
      </c>
      <c r="BJ358" s="247">
        <v>1</v>
      </c>
      <c r="BK358" s="247">
        <v>1</v>
      </c>
      <c r="BL358" s="247"/>
      <c r="BM358" s="248"/>
    </row>
    <row r="359" spans="1:65" s="236" customFormat="1" ht="5.25">
      <c r="A359" s="243">
        <v>148</v>
      </c>
      <c r="B359" s="249" t="s">
        <v>656</v>
      </c>
      <c r="C359" s="245" t="s">
        <v>526</v>
      </c>
      <c r="D359" s="246">
        <v>0.08</v>
      </c>
      <c r="E359" s="247">
        <v>1</v>
      </c>
      <c r="F359" s="247">
        <v>1</v>
      </c>
      <c r="G359" s="247">
        <v>1</v>
      </c>
      <c r="H359" s="247">
        <v>1</v>
      </c>
      <c r="I359" s="247">
        <v>1</v>
      </c>
      <c r="J359" s="247">
        <v>1</v>
      </c>
      <c r="K359" s="247">
        <v>1</v>
      </c>
      <c r="L359" s="247">
        <v>1</v>
      </c>
      <c r="M359" s="247">
        <v>1</v>
      </c>
      <c r="N359" s="247">
        <v>1</v>
      </c>
      <c r="O359" s="247">
        <v>1</v>
      </c>
      <c r="P359" s="247">
        <v>1</v>
      </c>
      <c r="Q359" s="247">
        <v>1</v>
      </c>
      <c r="R359" s="247">
        <v>1</v>
      </c>
      <c r="S359" s="247">
        <v>1</v>
      </c>
      <c r="T359" s="247">
        <v>1</v>
      </c>
      <c r="U359" s="247">
        <v>1</v>
      </c>
      <c r="V359" s="247">
        <v>1</v>
      </c>
      <c r="W359" s="247">
        <v>1</v>
      </c>
      <c r="X359" s="247">
        <v>1</v>
      </c>
      <c r="Y359" s="247">
        <v>1</v>
      </c>
      <c r="Z359" s="247">
        <v>1</v>
      </c>
      <c r="AA359" s="247">
        <v>1</v>
      </c>
      <c r="AB359" s="247">
        <v>1</v>
      </c>
      <c r="AC359" s="247">
        <v>1</v>
      </c>
      <c r="AD359" s="247">
        <v>1</v>
      </c>
      <c r="AE359" s="247">
        <v>1</v>
      </c>
      <c r="AF359" s="247">
        <v>1</v>
      </c>
      <c r="AG359" s="247">
        <v>1</v>
      </c>
      <c r="AH359" s="247">
        <v>1</v>
      </c>
      <c r="AI359" s="247">
        <v>1</v>
      </c>
      <c r="AJ359" s="247">
        <v>1</v>
      </c>
      <c r="AK359" s="247">
        <v>1</v>
      </c>
      <c r="AL359" s="247">
        <v>1</v>
      </c>
      <c r="AM359" s="247">
        <v>1</v>
      </c>
      <c r="AN359" s="247">
        <v>1</v>
      </c>
      <c r="AO359" s="247">
        <v>1</v>
      </c>
      <c r="AP359" s="247">
        <v>1</v>
      </c>
      <c r="AQ359" s="247">
        <v>1</v>
      </c>
      <c r="AR359" s="247">
        <v>1</v>
      </c>
      <c r="AS359" s="247">
        <v>1</v>
      </c>
      <c r="AT359" s="247">
        <v>1</v>
      </c>
      <c r="AU359" s="247">
        <v>1</v>
      </c>
      <c r="AV359" s="247">
        <v>1</v>
      </c>
      <c r="AW359" s="247">
        <v>1</v>
      </c>
      <c r="AX359" s="247">
        <v>1</v>
      </c>
      <c r="AY359" s="247">
        <v>1</v>
      </c>
      <c r="AZ359" s="247">
        <v>1</v>
      </c>
      <c r="BA359" s="247">
        <v>1</v>
      </c>
      <c r="BB359" s="247">
        <v>1</v>
      </c>
      <c r="BC359" s="247">
        <v>1</v>
      </c>
      <c r="BD359" s="247">
        <v>1</v>
      </c>
      <c r="BE359" s="247">
        <v>1</v>
      </c>
      <c r="BF359" s="247">
        <v>1</v>
      </c>
      <c r="BG359" s="247">
        <v>1</v>
      </c>
      <c r="BH359" s="247">
        <v>1</v>
      </c>
      <c r="BI359" s="247">
        <v>1</v>
      </c>
      <c r="BJ359" s="247">
        <v>1</v>
      </c>
      <c r="BK359" s="247">
        <v>1</v>
      </c>
      <c r="BL359" s="247"/>
      <c r="BM359" s="248"/>
    </row>
    <row r="360" spans="1:65" s="236" customFormat="1" ht="5.25">
      <c r="A360" s="243">
        <v>149</v>
      </c>
      <c r="B360" s="249" t="s">
        <v>657</v>
      </c>
      <c r="C360" s="245" t="s">
        <v>526</v>
      </c>
      <c r="D360" s="246">
        <v>0.08</v>
      </c>
      <c r="E360" s="247">
        <v>1</v>
      </c>
      <c r="F360" s="247">
        <v>1</v>
      </c>
      <c r="G360" s="247">
        <v>1</v>
      </c>
      <c r="H360" s="247">
        <v>1</v>
      </c>
      <c r="I360" s="247">
        <v>1</v>
      </c>
      <c r="J360" s="247">
        <v>1</v>
      </c>
      <c r="K360" s="247">
        <v>1</v>
      </c>
      <c r="L360" s="247">
        <v>1</v>
      </c>
      <c r="M360" s="247">
        <v>1</v>
      </c>
      <c r="N360" s="247">
        <v>1</v>
      </c>
      <c r="O360" s="247">
        <v>1</v>
      </c>
      <c r="P360" s="247">
        <v>1</v>
      </c>
      <c r="Q360" s="247">
        <v>1</v>
      </c>
      <c r="R360" s="247">
        <v>1</v>
      </c>
      <c r="S360" s="247">
        <v>1</v>
      </c>
      <c r="T360" s="247">
        <v>1</v>
      </c>
      <c r="U360" s="247">
        <v>1</v>
      </c>
      <c r="V360" s="247">
        <v>1</v>
      </c>
      <c r="W360" s="247">
        <v>1</v>
      </c>
      <c r="X360" s="247">
        <v>1</v>
      </c>
      <c r="Y360" s="247">
        <v>1</v>
      </c>
      <c r="Z360" s="247">
        <v>1</v>
      </c>
      <c r="AA360" s="247">
        <v>1</v>
      </c>
      <c r="AB360" s="247">
        <v>1</v>
      </c>
      <c r="AC360" s="247">
        <v>1</v>
      </c>
      <c r="AD360" s="247">
        <v>1</v>
      </c>
      <c r="AE360" s="247">
        <v>1</v>
      </c>
      <c r="AF360" s="247">
        <v>1</v>
      </c>
      <c r="AG360" s="247">
        <v>1</v>
      </c>
      <c r="AH360" s="247">
        <v>1</v>
      </c>
      <c r="AI360" s="247">
        <v>1</v>
      </c>
      <c r="AJ360" s="247">
        <v>1</v>
      </c>
      <c r="AK360" s="247">
        <v>1</v>
      </c>
      <c r="AL360" s="247">
        <v>1</v>
      </c>
      <c r="AM360" s="247">
        <v>1</v>
      </c>
      <c r="AN360" s="247">
        <v>1</v>
      </c>
      <c r="AO360" s="247">
        <v>1</v>
      </c>
      <c r="AP360" s="247">
        <v>1</v>
      </c>
      <c r="AQ360" s="247">
        <v>1</v>
      </c>
      <c r="AR360" s="247">
        <v>1</v>
      </c>
      <c r="AS360" s="247">
        <v>1</v>
      </c>
      <c r="AT360" s="247">
        <v>1</v>
      </c>
      <c r="AU360" s="247">
        <v>1</v>
      </c>
      <c r="AV360" s="247">
        <v>1</v>
      </c>
      <c r="AW360" s="247">
        <v>1</v>
      </c>
      <c r="AX360" s="247">
        <v>1</v>
      </c>
      <c r="AY360" s="247">
        <v>1</v>
      </c>
      <c r="AZ360" s="247">
        <v>1</v>
      </c>
      <c r="BA360" s="247">
        <v>1</v>
      </c>
      <c r="BB360" s="247">
        <v>1</v>
      </c>
      <c r="BC360" s="247">
        <v>1</v>
      </c>
      <c r="BD360" s="247">
        <v>1</v>
      </c>
      <c r="BE360" s="247">
        <v>1</v>
      </c>
      <c r="BF360" s="247">
        <v>1</v>
      </c>
      <c r="BG360" s="247">
        <v>1</v>
      </c>
      <c r="BH360" s="247">
        <v>1</v>
      </c>
      <c r="BI360" s="247">
        <v>1</v>
      </c>
      <c r="BJ360" s="247">
        <v>1</v>
      </c>
      <c r="BK360" s="247">
        <v>1</v>
      </c>
      <c r="BL360" s="247"/>
      <c r="BM360" s="248"/>
    </row>
    <row r="361" spans="1:65" s="236" customFormat="1" ht="5.25">
      <c r="A361" s="243">
        <v>150</v>
      </c>
      <c r="B361" s="249" t="s">
        <v>658</v>
      </c>
      <c r="C361" s="245" t="s">
        <v>526</v>
      </c>
      <c r="D361" s="246">
        <v>0.08</v>
      </c>
      <c r="E361" s="247">
        <v>1</v>
      </c>
      <c r="F361" s="247">
        <v>1</v>
      </c>
      <c r="G361" s="247">
        <v>1</v>
      </c>
      <c r="H361" s="247">
        <v>1</v>
      </c>
      <c r="I361" s="247">
        <v>1</v>
      </c>
      <c r="J361" s="247">
        <v>1</v>
      </c>
      <c r="K361" s="247">
        <v>1</v>
      </c>
      <c r="L361" s="247">
        <v>1</v>
      </c>
      <c r="M361" s="247">
        <v>1</v>
      </c>
      <c r="N361" s="247">
        <v>1</v>
      </c>
      <c r="O361" s="247">
        <v>1</v>
      </c>
      <c r="P361" s="247">
        <v>1</v>
      </c>
      <c r="Q361" s="247">
        <v>1</v>
      </c>
      <c r="R361" s="247">
        <v>1</v>
      </c>
      <c r="S361" s="247">
        <v>1</v>
      </c>
      <c r="T361" s="247">
        <v>1</v>
      </c>
      <c r="U361" s="247">
        <v>1</v>
      </c>
      <c r="V361" s="247">
        <v>1</v>
      </c>
      <c r="W361" s="247">
        <v>1</v>
      </c>
      <c r="X361" s="247">
        <v>1</v>
      </c>
      <c r="Y361" s="247">
        <v>1</v>
      </c>
      <c r="Z361" s="247">
        <v>1</v>
      </c>
      <c r="AA361" s="247">
        <v>1</v>
      </c>
      <c r="AB361" s="247">
        <v>1</v>
      </c>
      <c r="AC361" s="247">
        <v>1</v>
      </c>
      <c r="AD361" s="247">
        <v>1</v>
      </c>
      <c r="AE361" s="247">
        <v>1</v>
      </c>
      <c r="AF361" s="247">
        <v>1</v>
      </c>
      <c r="AG361" s="247">
        <v>1</v>
      </c>
      <c r="AH361" s="247">
        <v>1</v>
      </c>
      <c r="AI361" s="247">
        <v>1</v>
      </c>
      <c r="AJ361" s="247">
        <v>1</v>
      </c>
      <c r="AK361" s="247">
        <v>1</v>
      </c>
      <c r="AL361" s="247">
        <v>1</v>
      </c>
      <c r="AM361" s="247">
        <v>1</v>
      </c>
      <c r="AN361" s="247">
        <v>1</v>
      </c>
      <c r="AO361" s="247">
        <v>1</v>
      </c>
      <c r="AP361" s="247">
        <v>1</v>
      </c>
      <c r="AQ361" s="247">
        <v>1</v>
      </c>
      <c r="AR361" s="247">
        <v>1</v>
      </c>
      <c r="AS361" s="247">
        <v>1</v>
      </c>
      <c r="AT361" s="247">
        <v>1</v>
      </c>
      <c r="AU361" s="247">
        <v>1</v>
      </c>
      <c r="AV361" s="247">
        <v>1</v>
      </c>
      <c r="AW361" s="247">
        <v>1</v>
      </c>
      <c r="AX361" s="247">
        <v>1</v>
      </c>
      <c r="AY361" s="247">
        <v>1</v>
      </c>
      <c r="AZ361" s="247">
        <v>1</v>
      </c>
      <c r="BA361" s="247">
        <v>1</v>
      </c>
      <c r="BB361" s="247">
        <v>1</v>
      </c>
      <c r="BC361" s="247">
        <v>1</v>
      </c>
      <c r="BD361" s="247">
        <v>1</v>
      </c>
      <c r="BE361" s="247">
        <v>1</v>
      </c>
      <c r="BF361" s="247">
        <v>1</v>
      </c>
      <c r="BG361" s="247">
        <v>1</v>
      </c>
      <c r="BH361" s="247">
        <v>1</v>
      </c>
      <c r="BI361" s="247">
        <v>1</v>
      </c>
      <c r="BJ361" s="247">
        <v>1</v>
      </c>
      <c r="BK361" s="247">
        <v>1</v>
      </c>
      <c r="BL361" s="247"/>
      <c r="BM361" s="248"/>
    </row>
    <row r="362" spans="1:65" s="236" customFormat="1" ht="5.25">
      <c r="A362" s="243">
        <v>151</v>
      </c>
      <c r="B362" s="249" t="s">
        <v>659</v>
      </c>
      <c r="C362" s="245" t="s">
        <v>526</v>
      </c>
      <c r="D362" s="246">
        <v>0.08</v>
      </c>
      <c r="E362" s="247">
        <v>1</v>
      </c>
      <c r="F362" s="247">
        <v>1</v>
      </c>
      <c r="G362" s="247">
        <v>1</v>
      </c>
      <c r="H362" s="247">
        <v>1</v>
      </c>
      <c r="I362" s="247">
        <v>1</v>
      </c>
      <c r="J362" s="247">
        <v>1</v>
      </c>
      <c r="K362" s="247">
        <v>1</v>
      </c>
      <c r="L362" s="247">
        <v>1</v>
      </c>
      <c r="M362" s="247">
        <v>1</v>
      </c>
      <c r="N362" s="247">
        <v>1</v>
      </c>
      <c r="O362" s="247">
        <v>1</v>
      </c>
      <c r="P362" s="247">
        <v>1</v>
      </c>
      <c r="Q362" s="247">
        <v>1</v>
      </c>
      <c r="R362" s="247">
        <v>1</v>
      </c>
      <c r="S362" s="247">
        <v>1</v>
      </c>
      <c r="T362" s="247">
        <v>1</v>
      </c>
      <c r="U362" s="247">
        <v>1</v>
      </c>
      <c r="V362" s="247">
        <v>1</v>
      </c>
      <c r="W362" s="247">
        <v>1</v>
      </c>
      <c r="X362" s="247">
        <v>1</v>
      </c>
      <c r="Y362" s="247">
        <v>1</v>
      </c>
      <c r="Z362" s="247">
        <v>1</v>
      </c>
      <c r="AA362" s="247">
        <v>1</v>
      </c>
      <c r="AB362" s="247">
        <v>1</v>
      </c>
      <c r="AC362" s="247">
        <v>1</v>
      </c>
      <c r="AD362" s="247">
        <v>1</v>
      </c>
      <c r="AE362" s="247">
        <v>1</v>
      </c>
      <c r="AF362" s="247">
        <v>1</v>
      </c>
      <c r="AG362" s="247">
        <v>1</v>
      </c>
      <c r="AH362" s="247">
        <v>1</v>
      </c>
      <c r="AI362" s="247">
        <v>1</v>
      </c>
      <c r="AJ362" s="247">
        <v>1</v>
      </c>
      <c r="AK362" s="247">
        <v>1</v>
      </c>
      <c r="AL362" s="247">
        <v>1</v>
      </c>
      <c r="AM362" s="247">
        <v>1</v>
      </c>
      <c r="AN362" s="247">
        <v>1</v>
      </c>
      <c r="AO362" s="247">
        <v>1</v>
      </c>
      <c r="AP362" s="247">
        <v>1</v>
      </c>
      <c r="AQ362" s="247">
        <v>1</v>
      </c>
      <c r="AR362" s="247">
        <v>1</v>
      </c>
      <c r="AS362" s="247">
        <v>1</v>
      </c>
      <c r="AT362" s="247">
        <v>1</v>
      </c>
      <c r="AU362" s="247">
        <v>1</v>
      </c>
      <c r="AV362" s="247">
        <v>1</v>
      </c>
      <c r="AW362" s="247">
        <v>1</v>
      </c>
      <c r="AX362" s="247">
        <v>1</v>
      </c>
      <c r="AY362" s="247">
        <v>1</v>
      </c>
      <c r="AZ362" s="247">
        <v>1</v>
      </c>
      <c r="BA362" s="247">
        <v>1</v>
      </c>
      <c r="BB362" s="247">
        <v>1</v>
      </c>
      <c r="BC362" s="247">
        <v>1</v>
      </c>
      <c r="BD362" s="247">
        <v>1</v>
      </c>
      <c r="BE362" s="247">
        <v>1</v>
      </c>
      <c r="BF362" s="247">
        <v>1</v>
      </c>
      <c r="BG362" s="247">
        <v>1</v>
      </c>
      <c r="BH362" s="247">
        <v>1</v>
      </c>
      <c r="BI362" s="247">
        <v>1</v>
      </c>
      <c r="BJ362" s="247">
        <v>1</v>
      </c>
      <c r="BK362" s="247">
        <v>1</v>
      </c>
      <c r="BL362" s="247"/>
      <c r="BM362" s="248"/>
    </row>
    <row r="363" spans="1:65" s="236" customFormat="1" ht="5.25">
      <c r="A363" s="243">
        <v>152</v>
      </c>
      <c r="B363" s="249" t="s">
        <v>660</v>
      </c>
      <c r="C363" s="245" t="s">
        <v>526</v>
      </c>
      <c r="D363" s="246">
        <v>0.08</v>
      </c>
      <c r="E363" s="247">
        <v>1</v>
      </c>
      <c r="F363" s="247">
        <v>1</v>
      </c>
      <c r="G363" s="247">
        <v>1</v>
      </c>
      <c r="H363" s="247">
        <v>1</v>
      </c>
      <c r="I363" s="247">
        <v>1</v>
      </c>
      <c r="J363" s="247">
        <v>1</v>
      </c>
      <c r="K363" s="247">
        <v>1</v>
      </c>
      <c r="L363" s="247">
        <v>1</v>
      </c>
      <c r="M363" s="247">
        <v>1</v>
      </c>
      <c r="N363" s="247">
        <v>1</v>
      </c>
      <c r="O363" s="247">
        <v>1</v>
      </c>
      <c r="P363" s="247">
        <v>1</v>
      </c>
      <c r="Q363" s="247">
        <v>1</v>
      </c>
      <c r="R363" s="247">
        <v>1</v>
      </c>
      <c r="S363" s="247">
        <v>1</v>
      </c>
      <c r="T363" s="247">
        <v>1</v>
      </c>
      <c r="U363" s="247">
        <v>1</v>
      </c>
      <c r="V363" s="247">
        <v>1</v>
      </c>
      <c r="W363" s="247">
        <v>1</v>
      </c>
      <c r="X363" s="247">
        <v>1</v>
      </c>
      <c r="Y363" s="247">
        <v>1</v>
      </c>
      <c r="Z363" s="247">
        <v>1</v>
      </c>
      <c r="AA363" s="247">
        <v>1</v>
      </c>
      <c r="AB363" s="247">
        <v>1</v>
      </c>
      <c r="AC363" s="247">
        <v>1</v>
      </c>
      <c r="AD363" s="247">
        <v>1</v>
      </c>
      <c r="AE363" s="247">
        <v>1</v>
      </c>
      <c r="AF363" s="247">
        <v>1</v>
      </c>
      <c r="AG363" s="247">
        <v>1</v>
      </c>
      <c r="AH363" s="247">
        <v>1</v>
      </c>
      <c r="AI363" s="247">
        <v>1</v>
      </c>
      <c r="AJ363" s="247">
        <v>1</v>
      </c>
      <c r="AK363" s="247">
        <v>1</v>
      </c>
      <c r="AL363" s="247">
        <v>1</v>
      </c>
      <c r="AM363" s="247">
        <v>1</v>
      </c>
      <c r="AN363" s="247">
        <v>1</v>
      </c>
      <c r="AO363" s="247">
        <v>1</v>
      </c>
      <c r="AP363" s="247">
        <v>1</v>
      </c>
      <c r="AQ363" s="247">
        <v>1</v>
      </c>
      <c r="AR363" s="247">
        <v>1</v>
      </c>
      <c r="AS363" s="247">
        <v>1</v>
      </c>
      <c r="AT363" s="247">
        <v>1</v>
      </c>
      <c r="AU363" s="247">
        <v>1</v>
      </c>
      <c r="AV363" s="247">
        <v>1</v>
      </c>
      <c r="AW363" s="247">
        <v>1</v>
      </c>
      <c r="AX363" s="247">
        <v>1</v>
      </c>
      <c r="AY363" s="247">
        <v>1</v>
      </c>
      <c r="AZ363" s="247">
        <v>1</v>
      </c>
      <c r="BA363" s="247">
        <v>1</v>
      </c>
      <c r="BB363" s="247">
        <v>1</v>
      </c>
      <c r="BC363" s="247">
        <v>1</v>
      </c>
      <c r="BD363" s="247">
        <v>1</v>
      </c>
      <c r="BE363" s="247">
        <v>1</v>
      </c>
      <c r="BF363" s="247">
        <v>1</v>
      </c>
      <c r="BG363" s="247">
        <v>1</v>
      </c>
      <c r="BH363" s="247">
        <v>1</v>
      </c>
      <c r="BI363" s="247">
        <v>1</v>
      </c>
      <c r="BJ363" s="247">
        <v>1</v>
      </c>
      <c r="BK363" s="247">
        <v>1</v>
      </c>
      <c r="BL363" s="247"/>
      <c r="BM363" s="248"/>
    </row>
    <row r="364" spans="1:65" s="236" customFormat="1" ht="5.25">
      <c r="A364" s="243">
        <v>153</v>
      </c>
      <c r="B364" s="249" t="s">
        <v>661</v>
      </c>
      <c r="C364" s="245" t="s">
        <v>526</v>
      </c>
      <c r="D364" s="246">
        <v>0.08</v>
      </c>
      <c r="E364" s="247">
        <v>1</v>
      </c>
      <c r="F364" s="247">
        <v>1</v>
      </c>
      <c r="G364" s="247">
        <v>1</v>
      </c>
      <c r="H364" s="247">
        <v>1</v>
      </c>
      <c r="I364" s="247">
        <v>1</v>
      </c>
      <c r="J364" s="247">
        <v>1</v>
      </c>
      <c r="K364" s="247">
        <v>1</v>
      </c>
      <c r="L364" s="247">
        <v>1</v>
      </c>
      <c r="M364" s="247">
        <v>1</v>
      </c>
      <c r="N364" s="247">
        <v>1</v>
      </c>
      <c r="O364" s="247">
        <v>1</v>
      </c>
      <c r="P364" s="247">
        <v>1</v>
      </c>
      <c r="Q364" s="247">
        <v>1</v>
      </c>
      <c r="R364" s="247">
        <v>1</v>
      </c>
      <c r="S364" s="247">
        <v>1</v>
      </c>
      <c r="T364" s="247">
        <v>1</v>
      </c>
      <c r="U364" s="247">
        <v>1</v>
      </c>
      <c r="V364" s="247">
        <v>1</v>
      </c>
      <c r="W364" s="247">
        <v>1</v>
      </c>
      <c r="X364" s="247">
        <v>1</v>
      </c>
      <c r="Y364" s="247">
        <v>1</v>
      </c>
      <c r="Z364" s="247">
        <v>1</v>
      </c>
      <c r="AA364" s="247">
        <v>1</v>
      </c>
      <c r="AB364" s="247">
        <v>1</v>
      </c>
      <c r="AC364" s="247">
        <v>1</v>
      </c>
      <c r="AD364" s="247">
        <v>1</v>
      </c>
      <c r="AE364" s="247">
        <v>1</v>
      </c>
      <c r="AF364" s="247">
        <v>1</v>
      </c>
      <c r="AG364" s="247">
        <v>1</v>
      </c>
      <c r="AH364" s="247">
        <v>1</v>
      </c>
      <c r="AI364" s="247">
        <v>1</v>
      </c>
      <c r="AJ364" s="247">
        <v>1</v>
      </c>
      <c r="AK364" s="247">
        <v>1</v>
      </c>
      <c r="AL364" s="247">
        <v>1</v>
      </c>
      <c r="AM364" s="247">
        <v>1</v>
      </c>
      <c r="AN364" s="247">
        <v>1</v>
      </c>
      <c r="AO364" s="247">
        <v>1</v>
      </c>
      <c r="AP364" s="247">
        <v>1</v>
      </c>
      <c r="AQ364" s="247">
        <v>1</v>
      </c>
      <c r="AR364" s="247">
        <v>1</v>
      </c>
      <c r="AS364" s="247">
        <v>1</v>
      </c>
      <c r="AT364" s="247">
        <v>1</v>
      </c>
      <c r="AU364" s="247">
        <v>1</v>
      </c>
      <c r="AV364" s="247">
        <v>1</v>
      </c>
      <c r="AW364" s="247">
        <v>1</v>
      </c>
      <c r="AX364" s="247">
        <v>1</v>
      </c>
      <c r="AY364" s="247">
        <v>1</v>
      </c>
      <c r="AZ364" s="247">
        <v>1</v>
      </c>
      <c r="BA364" s="247">
        <v>1</v>
      </c>
      <c r="BB364" s="247">
        <v>1</v>
      </c>
      <c r="BC364" s="247">
        <v>1</v>
      </c>
      <c r="BD364" s="247">
        <v>1</v>
      </c>
      <c r="BE364" s="247">
        <v>1</v>
      </c>
      <c r="BF364" s="247">
        <v>1</v>
      </c>
      <c r="BG364" s="247">
        <v>1</v>
      </c>
      <c r="BH364" s="247">
        <v>1</v>
      </c>
      <c r="BI364" s="247">
        <v>1</v>
      </c>
      <c r="BJ364" s="247">
        <v>1</v>
      </c>
      <c r="BK364" s="247">
        <v>1</v>
      </c>
      <c r="BL364" s="247"/>
      <c r="BM364" s="248"/>
    </row>
    <row r="365" spans="1:65" s="236" customFormat="1" ht="5.25">
      <c r="A365" s="243">
        <v>154</v>
      </c>
      <c r="B365" s="249" t="s">
        <v>662</v>
      </c>
      <c r="C365" s="245" t="s">
        <v>526</v>
      </c>
      <c r="D365" s="246">
        <v>0.08</v>
      </c>
      <c r="E365" s="247">
        <v>1</v>
      </c>
      <c r="F365" s="247">
        <v>1</v>
      </c>
      <c r="G365" s="247">
        <v>1</v>
      </c>
      <c r="H365" s="247">
        <v>1</v>
      </c>
      <c r="I365" s="247">
        <v>1</v>
      </c>
      <c r="J365" s="247">
        <v>1</v>
      </c>
      <c r="K365" s="247">
        <v>1</v>
      </c>
      <c r="L365" s="247">
        <v>1</v>
      </c>
      <c r="M365" s="247">
        <v>1</v>
      </c>
      <c r="N365" s="247">
        <v>1</v>
      </c>
      <c r="O365" s="247">
        <v>1</v>
      </c>
      <c r="P365" s="247">
        <v>1</v>
      </c>
      <c r="Q365" s="247">
        <v>1</v>
      </c>
      <c r="R365" s="247">
        <v>1</v>
      </c>
      <c r="S365" s="247">
        <v>1</v>
      </c>
      <c r="T365" s="247">
        <v>1</v>
      </c>
      <c r="U365" s="247">
        <v>1</v>
      </c>
      <c r="V365" s="247">
        <v>1</v>
      </c>
      <c r="W365" s="247">
        <v>1</v>
      </c>
      <c r="X365" s="247">
        <v>1</v>
      </c>
      <c r="Y365" s="247">
        <v>1</v>
      </c>
      <c r="Z365" s="247">
        <v>1</v>
      </c>
      <c r="AA365" s="247">
        <v>1</v>
      </c>
      <c r="AB365" s="247">
        <v>1</v>
      </c>
      <c r="AC365" s="247">
        <v>1</v>
      </c>
      <c r="AD365" s="247">
        <v>1</v>
      </c>
      <c r="AE365" s="247">
        <v>1</v>
      </c>
      <c r="AF365" s="247">
        <v>1</v>
      </c>
      <c r="AG365" s="247">
        <v>1</v>
      </c>
      <c r="AH365" s="247">
        <v>1</v>
      </c>
      <c r="AI365" s="247">
        <v>1</v>
      </c>
      <c r="AJ365" s="247">
        <v>1</v>
      </c>
      <c r="AK365" s="247">
        <v>1</v>
      </c>
      <c r="AL365" s="247">
        <v>1</v>
      </c>
      <c r="AM365" s="247">
        <v>1</v>
      </c>
      <c r="AN365" s="247">
        <v>1</v>
      </c>
      <c r="AO365" s="247">
        <v>1</v>
      </c>
      <c r="AP365" s="247">
        <v>1</v>
      </c>
      <c r="AQ365" s="247">
        <v>1</v>
      </c>
      <c r="AR365" s="247">
        <v>1</v>
      </c>
      <c r="AS365" s="247">
        <v>1</v>
      </c>
      <c r="AT365" s="247">
        <v>1</v>
      </c>
      <c r="AU365" s="247">
        <v>1</v>
      </c>
      <c r="AV365" s="247">
        <v>1</v>
      </c>
      <c r="AW365" s="247">
        <v>1</v>
      </c>
      <c r="AX365" s="247">
        <v>1</v>
      </c>
      <c r="AY365" s="247">
        <v>1</v>
      </c>
      <c r="AZ365" s="247">
        <v>1</v>
      </c>
      <c r="BA365" s="247">
        <v>1</v>
      </c>
      <c r="BB365" s="247">
        <v>1</v>
      </c>
      <c r="BC365" s="247">
        <v>1</v>
      </c>
      <c r="BD365" s="247">
        <v>1</v>
      </c>
      <c r="BE365" s="247">
        <v>1</v>
      </c>
      <c r="BF365" s="247">
        <v>1</v>
      </c>
      <c r="BG365" s="247">
        <v>1</v>
      </c>
      <c r="BH365" s="247">
        <v>1</v>
      </c>
      <c r="BI365" s="247">
        <v>1</v>
      </c>
      <c r="BJ365" s="247">
        <v>1</v>
      </c>
      <c r="BK365" s="247">
        <v>1</v>
      </c>
      <c r="BL365" s="247"/>
      <c r="BM365" s="248"/>
    </row>
    <row r="366" spans="1:65" s="236" customFormat="1" ht="5.25">
      <c r="A366" s="243">
        <v>155</v>
      </c>
      <c r="B366" s="249" t="s">
        <v>663</v>
      </c>
      <c r="C366" s="245" t="s">
        <v>526</v>
      </c>
      <c r="D366" s="246">
        <v>0.09</v>
      </c>
      <c r="E366" s="247">
        <v>1</v>
      </c>
      <c r="F366" s="247">
        <v>1</v>
      </c>
      <c r="G366" s="247">
        <v>1</v>
      </c>
      <c r="H366" s="247">
        <v>1</v>
      </c>
      <c r="I366" s="247">
        <v>1</v>
      </c>
      <c r="J366" s="247">
        <v>1</v>
      </c>
      <c r="K366" s="247">
        <v>1</v>
      </c>
      <c r="L366" s="247">
        <v>1</v>
      </c>
      <c r="M366" s="247">
        <v>1</v>
      </c>
      <c r="N366" s="247">
        <v>1</v>
      </c>
      <c r="O366" s="247">
        <v>1</v>
      </c>
      <c r="P366" s="247">
        <v>1</v>
      </c>
      <c r="Q366" s="247">
        <v>1</v>
      </c>
      <c r="R366" s="247">
        <v>1</v>
      </c>
      <c r="S366" s="247">
        <v>1</v>
      </c>
      <c r="T366" s="247">
        <v>1</v>
      </c>
      <c r="U366" s="247">
        <v>1</v>
      </c>
      <c r="V366" s="247">
        <v>1</v>
      </c>
      <c r="W366" s="247">
        <v>1</v>
      </c>
      <c r="X366" s="247">
        <v>1</v>
      </c>
      <c r="Y366" s="247">
        <v>1</v>
      </c>
      <c r="Z366" s="247">
        <v>1</v>
      </c>
      <c r="AA366" s="247">
        <v>1</v>
      </c>
      <c r="AB366" s="247">
        <v>1</v>
      </c>
      <c r="AC366" s="247">
        <v>1</v>
      </c>
      <c r="AD366" s="247">
        <v>1</v>
      </c>
      <c r="AE366" s="247">
        <v>1</v>
      </c>
      <c r="AF366" s="247">
        <v>1</v>
      </c>
      <c r="AG366" s="247">
        <v>1</v>
      </c>
      <c r="AH366" s="247">
        <v>1</v>
      </c>
      <c r="AI366" s="247">
        <v>1</v>
      </c>
      <c r="AJ366" s="247">
        <v>1</v>
      </c>
      <c r="AK366" s="247">
        <v>1</v>
      </c>
      <c r="AL366" s="247">
        <v>1</v>
      </c>
      <c r="AM366" s="247">
        <v>1</v>
      </c>
      <c r="AN366" s="247">
        <v>1</v>
      </c>
      <c r="AO366" s="247">
        <v>1</v>
      </c>
      <c r="AP366" s="247">
        <v>1</v>
      </c>
      <c r="AQ366" s="247">
        <v>1</v>
      </c>
      <c r="AR366" s="247">
        <v>1</v>
      </c>
      <c r="AS366" s="247">
        <v>1</v>
      </c>
      <c r="AT366" s="247">
        <v>1</v>
      </c>
      <c r="AU366" s="247">
        <v>1</v>
      </c>
      <c r="AV366" s="247">
        <v>1</v>
      </c>
      <c r="AW366" s="247">
        <v>1</v>
      </c>
      <c r="AX366" s="247">
        <v>1</v>
      </c>
      <c r="AY366" s="247">
        <v>1</v>
      </c>
      <c r="AZ366" s="247">
        <v>1</v>
      </c>
      <c r="BA366" s="247">
        <v>1</v>
      </c>
      <c r="BB366" s="247">
        <v>1</v>
      </c>
      <c r="BC366" s="247">
        <v>1</v>
      </c>
      <c r="BD366" s="247">
        <v>1</v>
      </c>
      <c r="BE366" s="247">
        <v>1</v>
      </c>
      <c r="BF366" s="247">
        <v>1</v>
      </c>
      <c r="BG366" s="247">
        <v>1</v>
      </c>
      <c r="BH366" s="247">
        <v>1</v>
      </c>
      <c r="BI366" s="247">
        <v>1</v>
      </c>
      <c r="BJ366" s="247">
        <v>1</v>
      </c>
      <c r="BK366" s="247">
        <v>1</v>
      </c>
      <c r="BL366" s="247"/>
      <c r="BM366" s="248"/>
    </row>
    <row r="367" spans="1:65" s="236" customFormat="1" ht="5.25">
      <c r="A367" s="243">
        <v>156</v>
      </c>
      <c r="B367" s="249" t="s">
        <v>664</v>
      </c>
      <c r="C367" s="245" t="s">
        <v>526</v>
      </c>
      <c r="D367" s="246">
        <v>0.08</v>
      </c>
      <c r="E367" s="247">
        <v>1</v>
      </c>
      <c r="F367" s="247">
        <v>1</v>
      </c>
      <c r="G367" s="247">
        <v>1</v>
      </c>
      <c r="H367" s="247">
        <v>1</v>
      </c>
      <c r="I367" s="247">
        <v>1</v>
      </c>
      <c r="J367" s="247">
        <v>1</v>
      </c>
      <c r="K367" s="247">
        <v>1</v>
      </c>
      <c r="L367" s="247">
        <v>1</v>
      </c>
      <c r="M367" s="247">
        <v>1</v>
      </c>
      <c r="N367" s="247">
        <v>1</v>
      </c>
      <c r="O367" s="247">
        <v>1</v>
      </c>
      <c r="P367" s="247">
        <v>1</v>
      </c>
      <c r="Q367" s="247">
        <v>1</v>
      </c>
      <c r="R367" s="247">
        <v>1</v>
      </c>
      <c r="S367" s="247">
        <v>1</v>
      </c>
      <c r="T367" s="247">
        <v>1</v>
      </c>
      <c r="U367" s="247">
        <v>1</v>
      </c>
      <c r="V367" s="247">
        <v>1</v>
      </c>
      <c r="W367" s="247">
        <v>1</v>
      </c>
      <c r="X367" s="247">
        <v>1</v>
      </c>
      <c r="Y367" s="247">
        <v>1</v>
      </c>
      <c r="Z367" s="247">
        <v>1</v>
      </c>
      <c r="AA367" s="247">
        <v>1</v>
      </c>
      <c r="AB367" s="247">
        <v>1</v>
      </c>
      <c r="AC367" s="247">
        <v>1</v>
      </c>
      <c r="AD367" s="247">
        <v>1</v>
      </c>
      <c r="AE367" s="247">
        <v>1</v>
      </c>
      <c r="AF367" s="247">
        <v>1</v>
      </c>
      <c r="AG367" s="247">
        <v>1</v>
      </c>
      <c r="AH367" s="247">
        <v>1</v>
      </c>
      <c r="AI367" s="247">
        <v>1</v>
      </c>
      <c r="AJ367" s="247">
        <v>1</v>
      </c>
      <c r="AK367" s="247">
        <v>1</v>
      </c>
      <c r="AL367" s="247">
        <v>1</v>
      </c>
      <c r="AM367" s="247">
        <v>1</v>
      </c>
      <c r="AN367" s="247">
        <v>1</v>
      </c>
      <c r="AO367" s="247">
        <v>1</v>
      </c>
      <c r="AP367" s="247">
        <v>1</v>
      </c>
      <c r="AQ367" s="247">
        <v>1</v>
      </c>
      <c r="AR367" s="247">
        <v>1</v>
      </c>
      <c r="AS367" s="247">
        <v>1</v>
      </c>
      <c r="AT367" s="247">
        <v>1</v>
      </c>
      <c r="AU367" s="247">
        <v>1</v>
      </c>
      <c r="AV367" s="247">
        <v>1</v>
      </c>
      <c r="AW367" s="247">
        <v>1</v>
      </c>
      <c r="AX367" s="247">
        <v>1</v>
      </c>
      <c r="AY367" s="247">
        <v>1</v>
      </c>
      <c r="AZ367" s="247">
        <v>1</v>
      </c>
      <c r="BA367" s="247">
        <v>1</v>
      </c>
      <c r="BB367" s="247">
        <v>1</v>
      </c>
      <c r="BC367" s="247">
        <v>1</v>
      </c>
      <c r="BD367" s="247">
        <v>1</v>
      </c>
      <c r="BE367" s="247">
        <v>1</v>
      </c>
      <c r="BF367" s="247">
        <v>1</v>
      </c>
      <c r="BG367" s="247">
        <v>1</v>
      </c>
      <c r="BH367" s="247">
        <v>1</v>
      </c>
      <c r="BI367" s="247">
        <v>1</v>
      </c>
      <c r="BJ367" s="247">
        <v>1</v>
      </c>
      <c r="BK367" s="247">
        <v>1</v>
      </c>
      <c r="BL367" s="247"/>
      <c r="BM367" s="248"/>
    </row>
    <row r="368" spans="1:65" s="236" customFormat="1" ht="5.25">
      <c r="A368" s="243">
        <v>157</v>
      </c>
      <c r="B368" s="249" t="s">
        <v>665</v>
      </c>
      <c r="C368" s="245" t="s">
        <v>526</v>
      </c>
      <c r="D368" s="246">
        <v>0.09</v>
      </c>
      <c r="E368" s="247">
        <v>1</v>
      </c>
      <c r="F368" s="247">
        <v>1</v>
      </c>
      <c r="G368" s="247">
        <v>1</v>
      </c>
      <c r="H368" s="247">
        <v>1</v>
      </c>
      <c r="I368" s="247">
        <v>1</v>
      </c>
      <c r="J368" s="247">
        <v>1</v>
      </c>
      <c r="K368" s="247">
        <v>1</v>
      </c>
      <c r="L368" s="247">
        <v>1</v>
      </c>
      <c r="M368" s="247">
        <v>1</v>
      </c>
      <c r="N368" s="247">
        <v>1</v>
      </c>
      <c r="O368" s="247">
        <v>1</v>
      </c>
      <c r="P368" s="247">
        <v>1</v>
      </c>
      <c r="Q368" s="247">
        <v>1</v>
      </c>
      <c r="R368" s="247">
        <v>1</v>
      </c>
      <c r="S368" s="247">
        <v>1</v>
      </c>
      <c r="T368" s="247">
        <v>1</v>
      </c>
      <c r="U368" s="247">
        <v>1</v>
      </c>
      <c r="V368" s="247">
        <v>1</v>
      </c>
      <c r="W368" s="247">
        <v>1</v>
      </c>
      <c r="X368" s="247">
        <v>1</v>
      </c>
      <c r="Y368" s="247">
        <v>1</v>
      </c>
      <c r="Z368" s="247">
        <v>1</v>
      </c>
      <c r="AA368" s="247">
        <v>1</v>
      </c>
      <c r="AB368" s="247">
        <v>1</v>
      </c>
      <c r="AC368" s="247">
        <v>1</v>
      </c>
      <c r="AD368" s="247">
        <v>1</v>
      </c>
      <c r="AE368" s="247">
        <v>1</v>
      </c>
      <c r="AF368" s="247">
        <v>1</v>
      </c>
      <c r="AG368" s="247">
        <v>1</v>
      </c>
      <c r="AH368" s="247">
        <v>1</v>
      </c>
      <c r="AI368" s="247">
        <v>1</v>
      </c>
      <c r="AJ368" s="247">
        <v>1</v>
      </c>
      <c r="AK368" s="247">
        <v>1</v>
      </c>
      <c r="AL368" s="247">
        <v>1</v>
      </c>
      <c r="AM368" s="247">
        <v>1</v>
      </c>
      <c r="AN368" s="247">
        <v>1</v>
      </c>
      <c r="AO368" s="247">
        <v>1</v>
      </c>
      <c r="AP368" s="247">
        <v>1</v>
      </c>
      <c r="AQ368" s="247">
        <v>1</v>
      </c>
      <c r="AR368" s="247">
        <v>1</v>
      </c>
      <c r="AS368" s="247">
        <v>1</v>
      </c>
      <c r="AT368" s="247">
        <v>1</v>
      </c>
      <c r="AU368" s="247">
        <v>1</v>
      </c>
      <c r="AV368" s="247">
        <v>1</v>
      </c>
      <c r="AW368" s="247">
        <v>1</v>
      </c>
      <c r="AX368" s="247">
        <v>1</v>
      </c>
      <c r="AY368" s="247">
        <v>1</v>
      </c>
      <c r="AZ368" s="247">
        <v>1</v>
      </c>
      <c r="BA368" s="247">
        <v>1</v>
      </c>
      <c r="BB368" s="247">
        <v>1</v>
      </c>
      <c r="BC368" s="247">
        <v>1</v>
      </c>
      <c r="BD368" s="247">
        <v>1</v>
      </c>
      <c r="BE368" s="247">
        <v>1</v>
      </c>
      <c r="BF368" s="247">
        <v>1</v>
      </c>
      <c r="BG368" s="247">
        <v>1</v>
      </c>
      <c r="BH368" s="247">
        <v>1</v>
      </c>
      <c r="BI368" s="247">
        <v>1</v>
      </c>
      <c r="BJ368" s="247">
        <v>1</v>
      </c>
      <c r="BK368" s="247">
        <v>1</v>
      </c>
      <c r="BL368" s="247"/>
      <c r="BM368" s="248"/>
    </row>
    <row r="369" spans="1:65" s="236" customFormat="1" ht="5.25">
      <c r="A369" s="243">
        <v>158</v>
      </c>
      <c r="B369" s="249" t="s">
        <v>666</v>
      </c>
      <c r="C369" s="245" t="s">
        <v>526</v>
      </c>
      <c r="D369" s="246">
        <v>0.078</v>
      </c>
      <c r="E369" s="247">
        <v>1</v>
      </c>
      <c r="F369" s="247">
        <v>1</v>
      </c>
      <c r="G369" s="247">
        <v>1</v>
      </c>
      <c r="H369" s="247">
        <v>1</v>
      </c>
      <c r="I369" s="247">
        <v>1</v>
      </c>
      <c r="J369" s="247">
        <v>1</v>
      </c>
      <c r="K369" s="247">
        <v>1</v>
      </c>
      <c r="L369" s="247">
        <v>1</v>
      </c>
      <c r="M369" s="247">
        <v>1</v>
      </c>
      <c r="N369" s="247">
        <v>1</v>
      </c>
      <c r="O369" s="247">
        <v>1</v>
      </c>
      <c r="P369" s="247">
        <v>1</v>
      </c>
      <c r="Q369" s="247">
        <v>1</v>
      </c>
      <c r="R369" s="247">
        <v>1</v>
      </c>
      <c r="S369" s="247">
        <v>1</v>
      </c>
      <c r="T369" s="247">
        <v>1</v>
      </c>
      <c r="U369" s="247">
        <v>1</v>
      </c>
      <c r="V369" s="247">
        <v>1</v>
      </c>
      <c r="W369" s="247">
        <v>1</v>
      </c>
      <c r="X369" s="247">
        <v>1</v>
      </c>
      <c r="Y369" s="247">
        <v>1</v>
      </c>
      <c r="Z369" s="247">
        <v>1</v>
      </c>
      <c r="AA369" s="247">
        <v>1</v>
      </c>
      <c r="AB369" s="247">
        <v>1</v>
      </c>
      <c r="AC369" s="247">
        <v>1</v>
      </c>
      <c r="AD369" s="247">
        <v>1</v>
      </c>
      <c r="AE369" s="247">
        <v>1</v>
      </c>
      <c r="AF369" s="247">
        <v>1</v>
      </c>
      <c r="AG369" s="247">
        <v>1</v>
      </c>
      <c r="AH369" s="247">
        <v>1</v>
      </c>
      <c r="AI369" s="247">
        <v>1</v>
      </c>
      <c r="AJ369" s="247">
        <v>1</v>
      </c>
      <c r="AK369" s="247">
        <v>1</v>
      </c>
      <c r="AL369" s="247">
        <v>1</v>
      </c>
      <c r="AM369" s="247">
        <v>1</v>
      </c>
      <c r="AN369" s="247">
        <v>1</v>
      </c>
      <c r="AO369" s="247">
        <v>1</v>
      </c>
      <c r="AP369" s="247">
        <v>1</v>
      </c>
      <c r="AQ369" s="247">
        <v>1</v>
      </c>
      <c r="AR369" s="247">
        <v>1</v>
      </c>
      <c r="AS369" s="247">
        <v>1</v>
      </c>
      <c r="AT369" s="247">
        <v>1</v>
      </c>
      <c r="AU369" s="247">
        <v>1</v>
      </c>
      <c r="AV369" s="247">
        <v>1</v>
      </c>
      <c r="AW369" s="247">
        <v>1</v>
      </c>
      <c r="AX369" s="247">
        <v>1</v>
      </c>
      <c r="AY369" s="247">
        <v>1</v>
      </c>
      <c r="AZ369" s="247">
        <v>1</v>
      </c>
      <c r="BA369" s="247">
        <v>1</v>
      </c>
      <c r="BB369" s="247">
        <v>1</v>
      </c>
      <c r="BC369" s="247">
        <v>1</v>
      </c>
      <c r="BD369" s="247">
        <v>1</v>
      </c>
      <c r="BE369" s="247">
        <v>1</v>
      </c>
      <c r="BF369" s="247">
        <v>1</v>
      </c>
      <c r="BG369" s="247">
        <v>1</v>
      </c>
      <c r="BH369" s="247">
        <v>1</v>
      </c>
      <c r="BI369" s="247">
        <v>1</v>
      </c>
      <c r="BJ369" s="247">
        <v>1</v>
      </c>
      <c r="BK369" s="247">
        <v>1</v>
      </c>
      <c r="BL369" s="247"/>
      <c r="BM369" s="248"/>
    </row>
    <row r="370" spans="1:65" s="236" customFormat="1" ht="5.25">
      <c r="A370" s="243">
        <v>159</v>
      </c>
      <c r="B370" s="249" t="s">
        <v>667</v>
      </c>
      <c r="C370" s="245" t="s">
        <v>526</v>
      </c>
      <c r="D370" s="246">
        <v>0.08</v>
      </c>
      <c r="E370" s="247">
        <v>1</v>
      </c>
      <c r="F370" s="247">
        <v>1</v>
      </c>
      <c r="G370" s="247">
        <v>1</v>
      </c>
      <c r="H370" s="247">
        <v>1</v>
      </c>
      <c r="I370" s="247">
        <v>1</v>
      </c>
      <c r="J370" s="247">
        <v>1</v>
      </c>
      <c r="K370" s="247">
        <v>1</v>
      </c>
      <c r="L370" s="247">
        <v>1</v>
      </c>
      <c r="M370" s="247">
        <v>1</v>
      </c>
      <c r="N370" s="247">
        <v>1</v>
      </c>
      <c r="O370" s="247">
        <v>1</v>
      </c>
      <c r="P370" s="247">
        <v>1</v>
      </c>
      <c r="Q370" s="247">
        <v>1</v>
      </c>
      <c r="R370" s="247">
        <v>1</v>
      </c>
      <c r="S370" s="247">
        <v>1</v>
      </c>
      <c r="T370" s="247">
        <v>1</v>
      </c>
      <c r="U370" s="247">
        <v>1</v>
      </c>
      <c r="V370" s="247">
        <v>1</v>
      </c>
      <c r="W370" s="247">
        <v>1</v>
      </c>
      <c r="X370" s="247">
        <v>1</v>
      </c>
      <c r="Y370" s="247">
        <v>1</v>
      </c>
      <c r="Z370" s="247">
        <v>1</v>
      </c>
      <c r="AA370" s="247">
        <v>1</v>
      </c>
      <c r="AB370" s="247">
        <v>1</v>
      </c>
      <c r="AC370" s="247">
        <v>1</v>
      </c>
      <c r="AD370" s="247">
        <v>1</v>
      </c>
      <c r="AE370" s="247">
        <v>1</v>
      </c>
      <c r="AF370" s="247">
        <v>1</v>
      </c>
      <c r="AG370" s="247">
        <v>1</v>
      </c>
      <c r="AH370" s="247">
        <v>1</v>
      </c>
      <c r="AI370" s="247">
        <v>1</v>
      </c>
      <c r="AJ370" s="247">
        <v>1</v>
      </c>
      <c r="AK370" s="247">
        <v>1</v>
      </c>
      <c r="AL370" s="247">
        <v>1</v>
      </c>
      <c r="AM370" s="247">
        <v>1</v>
      </c>
      <c r="AN370" s="247">
        <v>1</v>
      </c>
      <c r="AO370" s="247">
        <v>1</v>
      </c>
      <c r="AP370" s="247">
        <v>1</v>
      </c>
      <c r="AQ370" s="247">
        <v>1</v>
      </c>
      <c r="AR370" s="247">
        <v>1</v>
      </c>
      <c r="AS370" s="247">
        <v>1</v>
      </c>
      <c r="AT370" s="247">
        <v>1</v>
      </c>
      <c r="AU370" s="247">
        <v>1</v>
      </c>
      <c r="AV370" s="247">
        <v>1</v>
      </c>
      <c r="AW370" s="247">
        <v>1</v>
      </c>
      <c r="AX370" s="247">
        <v>1</v>
      </c>
      <c r="AY370" s="247">
        <v>1</v>
      </c>
      <c r="AZ370" s="247">
        <v>1</v>
      </c>
      <c r="BA370" s="247">
        <v>1</v>
      </c>
      <c r="BB370" s="247">
        <v>1</v>
      </c>
      <c r="BC370" s="247">
        <v>1</v>
      </c>
      <c r="BD370" s="247">
        <v>1</v>
      </c>
      <c r="BE370" s="247">
        <v>1</v>
      </c>
      <c r="BF370" s="247">
        <v>1</v>
      </c>
      <c r="BG370" s="247">
        <v>1</v>
      </c>
      <c r="BH370" s="247">
        <v>1</v>
      </c>
      <c r="BI370" s="247">
        <v>1</v>
      </c>
      <c r="BJ370" s="247">
        <v>1</v>
      </c>
      <c r="BK370" s="247">
        <v>1</v>
      </c>
      <c r="BL370" s="247"/>
      <c r="BM370" s="248"/>
    </row>
    <row r="371" spans="1:65" s="236" customFormat="1" ht="5.25">
      <c r="A371" s="243">
        <v>160</v>
      </c>
      <c r="B371" s="249" t="s">
        <v>261</v>
      </c>
      <c r="C371" s="245" t="s">
        <v>526</v>
      </c>
      <c r="D371" s="246">
        <v>0.08</v>
      </c>
      <c r="E371" s="247">
        <v>1</v>
      </c>
      <c r="F371" s="247">
        <v>1</v>
      </c>
      <c r="G371" s="247">
        <v>1</v>
      </c>
      <c r="H371" s="247">
        <v>1</v>
      </c>
      <c r="I371" s="247">
        <v>1</v>
      </c>
      <c r="J371" s="247">
        <v>1</v>
      </c>
      <c r="K371" s="247">
        <v>1</v>
      </c>
      <c r="L371" s="247">
        <v>1</v>
      </c>
      <c r="M371" s="247">
        <v>1</v>
      </c>
      <c r="N371" s="247">
        <v>1</v>
      </c>
      <c r="O371" s="247">
        <v>1</v>
      </c>
      <c r="P371" s="247">
        <v>1</v>
      </c>
      <c r="Q371" s="247">
        <v>1</v>
      </c>
      <c r="R371" s="247">
        <v>1</v>
      </c>
      <c r="S371" s="247">
        <v>1</v>
      </c>
      <c r="T371" s="247">
        <v>1</v>
      </c>
      <c r="U371" s="247">
        <v>1</v>
      </c>
      <c r="V371" s="247">
        <v>1</v>
      </c>
      <c r="W371" s="247">
        <v>1</v>
      </c>
      <c r="X371" s="247">
        <v>1</v>
      </c>
      <c r="Y371" s="247">
        <v>1</v>
      </c>
      <c r="Z371" s="247">
        <v>1</v>
      </c>
      <c r="AA371" s="247">
        <v>1</v>
      </c>
      <c r="AB371" s="247">
        <v>1</v>
      </c>
      <c r="AC371" s="247">
        <v>1</v>
      </c>
      <c r="AD371" s="247">
        <v>1</v>
      </c>
      <c r="AE371" s="247">
        <v>1</v>
      </c>
      <c r="AF371" s="247">
        <v>1</v>
      </c>
      <c r="AG371" s="247">
        <v>1</v>
      </c>
      <c r="AH371" s="247">
        <v>1</v>
      </c>
      <c r="AI371" s="247">
        <v>1</v>
      </c>
      <c r="AJ371" s="247">
        <v>1</v>
      </c>
      <c r="AK371" s="247">
        <v>1</v>
      </c>
      <c r="AL371" s="247">
        <v>1</v>
      </c>
      <c r="AM371" s="247">
        <v>1</v>
      </c>
      <c r="AN371" s="247">
        <v>1</v>
      </c>
      <c r="AO371" s="247">
        <v>1</v>
      </c>
      <c r="AP371" s="247">
        <v>1</v>
      </c>
      <c r="AQ371" s="247">
        <v>1</v>
      </c>
      <c r="AR371" s="247">
        <v>1</v>
      </c>
      <c r="AS371" s="247">
        <v>1</v>
      </c>
      <c r="AT371" s="247">
        <v>1</v>
      </c>
      <c r="AU371" s="247">
        <v>1</v>
      </c>
      <c r="AV371" s="247">
        <v>1</v>
      </c>
      <c r="AW371" s="247">
        <v>1</v>
      </c>
      <c r="AX371" s="247">
        <v>1</v>
      </c>
      <c r="AY371" s="247">
        <v>1</v>
      </c>
      <c r="AZ371" s="247">
        <v>1</v>
      </c>
      <c r="BA371" s="247">
        <v>1</v>
      </c>
      <c r="BB371" s="247">
        <v>1</v>
      </c>
      <c r="BC371" s="247">
        <v>1</v>
      </c>
      <c r="BD371" s="247">
        <v>1</v>
      </c>
      <c r="BE371" s="247">
        <v>1</v>
      </c>
      <c r="BF371" s="247">
        <v>1</v>
      </c>
      <c r="BG371" s="247">
        <v>1</v>
      </c>
      <c r="BH371" s="247">
        <v>1</v>
      </c>
      <c r="BI371" s="247">
        <v>1</v>
      </c>
      <c r="BJ371" s="247">
        <v>1</v>
      </c>
      <c r="BK371" s="247">
        <v>1</v>
      </c>
      <c r="BL371" s="247"/>
      <c r="BM371" s="248"/>
    </row>
    <row r="372" spans="1:65" s="236" customFormat="1" ht="5.25">
      <c r="A372" s="243">
        <v>161</v>
      </c>
      <c r="B372" s="249" t="s">
        <v>262</v>
      </c>
      <c r="C372" s="245" t="s">
        <v>526</v>
      </c>
      <c r="D372" s="246">
        <v>0.078</v>
      </c>
      <c r="E372" s="247">
        <v>1</v>
      </c>
      <c r="F372" s="247">
        <v>1</v>
      </c>
      <c r="G372" s="247">
        <v>1</v>
      </c>
      <c r="H372" s="247">
        <v>1</v>
      </c>
      <c r="I372" s="247">
        <v>1</v>
      </c>
      <c r="J372" s="247">
        <v>1</v>
      </c>
      <c r="K372" s="247">
        <v>1</v>
      </c>
      <c r="L372" s="247">
        <v>1</v>
      </c>
      <c r="M372" s="247">
        <v>1</v>
      </c>
      <c r="N372" s="247">
        <v>1</v>
      </c>
      <c r="O372" s="247">
        <v>1</v>
      </c>
      <c r="P372" s="247">
        <v>1</v>
      </c>
      <c r="Q372" s="247">
        <v>1</v>
      </c>
      <c r="R372" s="247">
        <v>1</v>
      </c>
      <c r="S372" s="247">
        <v>1</v>
      </c>
      <c r="T372" s="247">
        <v>1</v>
      </c>
      <c r="U372" s="247">
        <v>1</v>
      </c>
      <c r="V372" s="247">
        <v>1</v>
      </c>
      <c r="W372" s="247">
        <v>1</v>
      </c>
      <c r="X372" s="247">
        <v>1</v>
      </c>
      <c r="Y372" s="247">
        <v>1</v>
      </c>
      <c r="Z372" s="247">
        <v>1</v>
      </c>
      <c r="AA372" s="247">
        <v>1</v>
      </c>
      <c r="AB372" s="247">
        <v>1</v>
      </c>
      <c r="AC372" s="247">
        <v>1</v>
      </c>
      <c r="AD372" s="247">
        <v>1</v>
      </c>
      <c r="AE372" s="247">
        <v>1</v>
      </c>
      <c r="AF372" s="247">
        <v>1</v>
      </c>
      <c r="AG372" s="247">
        <v>1</v>
      </c>
      <c r="AH372" s="247">
        <v>1</v>
      </c>
      <c r="AI372" s="247">
        <v>1</v>
      </c>
      <c r="AJ372" s="247">
        <v>1</v>
      </c>
      <c r="AK372" s="247">
        <v>1</v>
      </c>
      <c r="AL372" s="247">
        <v>1</v>
      </c>
      <c r="AM372" s="247">
        <v>1</v>
      </c>
      <c r="AN372" s="247">
        <v>1</v>
      </c>
      <c r="AO372" s="247">
        <v>1</v>
      </c>
      <c r="AP372" s="247">
        <v>1</v>
      </c>
      <c r="AQ372" s="247">
        <v>1</v>
      </c>
      <c r="AR372" s="247">
        <v>1</v>
      </c>
      <c r="AS372" s="247">
        <v>1</v>
      </c>
      <c r="AT372" s="247">
        <v>1</v>
      </c>
      <c r="AU372" s="247">
        <v>1</v>
      </c>
      <c r="AV372" s="247">
        <v>1</v>
      </c>
      <c r="AW372" s="247">
        <v>1</v>
      </c>
      <c r="AX372" s="247">
        <v>1</v>
      </c>
      <c r="AY372" s="247">
        <v>1</v>
      </c>
      <c r="AZ372" s="247">
        <v>1</v>
      </c>
      <c r="BA372" s="247">
        <v>1</v>
      </c>
      <c r="BB372" s="247">
        <v>1</v>
      </c>
      <c r="BC372" s="247">
        <v>1</v>
      </c>
      <c r="BD372" s="247">
        <v>1</v>
      </c>
      <c r="BE372" s="247">
        <v>1</v>
      </c>
      <c r="BF372" s="247">
        <v>1</v>
      </c>
      <c r="BG372" s="247">
        <v>1</v>
      </c>
      <c r="BH372" s="247">
        <v>1</v>
      </c>
      <c r="BI372" s="247">
        <v>1</v>
      </c>
      <c r="BJ372" s="247">
        <v>1</v>
      </c>
      <c r="BK372" s="247">
        <v>1</v>
      </c>
      <c r="BL372" s="247"/>
      <c r="BM372" s="248"/>
    </row>
    <row r="373" spans="1:65" s="236" customFormat="1" ht="5.25">
      <c r="A373" s="243">
        <v>162</v>
      </c>
      <c r="B373" s="249" t="s">
        <v>668</v>
      </c>
      <c r="C373" s="245" t="s">
        <v>526</v>
      </c>
      <c r="D373" s="246">
        <v>0.08</v>
      </c>
      <c r="E373" s="247">
        <v>1</v>
      </c>
      <c r="F373" s="247">
        <v>1</v>
      </c>
      <c r="G373" s="247">
        <v>1</v>
      </c>
      <c r="H373" s="247">
        <v>1</v>
      </c>
      <c r="I373" s="247">
        <v>1</v>
      </c>
      <c r="J373" s="247">
        <v>1</v>
      </c>
      <c r="K373" s="247">
        <v>1</v>
      </c>
      <c r="L373" s="247">
        <v>1</v>
      </c>
      <c r="M373" s="247">
        <v>1</v>
      </c>
      <c r="N373" s="247">
        <v>1</v>
      </c>
      <c r="O373" s="247">
        <v>1</v>
      </c>
      <c r="P373" s="247">
        <v>1</v>
      </c>
      <c r="Q373" s="247">
        <v>1</v>
      </c>
      <c r="R373" s="247">
        <v>1</v>
      </c>
      <c r="S373" s="247">
        <v>1</v>
      </c>
      <c r="T373" s="247">
        <v>1</v>
      </c>
      <c r="U373" s="247">
        <v>1</v>
      </c>
      <c r="V373" s="247">
        <v>1</v>
      </c>
      <c r="W373" s="247">
        <v>1</v>
      </c>
      <c r="X373" s="247">
        <v>1</v>
      </c>
      <c r="Y373" s="247">
        <v>1</v>
      </c>
      <c r="Z373" s="247">
        <v>1</v>
      </c>
      <c r="AA373" s="247">
        <v>1</v>
      </c>
      <c r="AB373" s="247">
        <v>1</v>
      </c>
      <c r="AC373" s="247">
        <v>1</v>
      </c>
      <c r="AD373" s="247">
        <v>1</v>
      </c>
      <c r="AE373" s="247">
        <v>1</v>
      </c>
      <c r="AF373" s="247">
        <v>1</v>
      </c>
      <c r="AG373" s="247">
        <v>1</v>
      </c>
      <c r="AH373" s="247">
        <v>1</v>
      </c>
      <c r="AI373" s="247">
        <v>1</v>
      </c>
      <c r="AJ373" s="247">
        <v>1</v>
      </c>
      <c r="AK373" s="247">
        <v>1</v>
      </c>
      <c r="AL373" s="247">
        <v>1</v>
      </c>
      <c r="AM373" s="247">
        <v>1</v>
      </c>
      <c r="AN373" s="247">
        <v>1</v>
      </c>
      <c r="AO373" s="247">
        <v>1</v>
      </c>
      <c r="AP373" s="247">
        <v>1</v>
      </c>
      <c r="AQ373" s="247">
        <v>1</v>
      </c>
      <c r="AR373" s="247">
        <v>1</v>
      </c>
      <c r="AS373" s="247">
        <v>1</v>
      </c>
      <c r="AT373" s="247">
        <v>1</v>
      </c>
      <c r="AU373" s="247">
        <v>1</v>
      </c>
      <c r="AV373" s="247">
        <v>1</v>
      </c>
      <c r="AW373" s="247">
        <v>1</v>
      </c>
      <c r="AX373" s="247">
        <v>1</v>
      </c>
      <c r="AY373" s="247">
        <v>1</v>
      </c>
      <c r="AZ373" s="247">
        <v>1</v>
      </c>
      <c r="BA373" s="247">
        <v>1</v>
      </c>
      <c r="BB373" s="247">
        <v>1</v>
      </c>
      <c r="BC373" s="247">
        <v>1</v>
      </c>
      <c r="BD373" s="247">
        <v>1</v>
      </c>
      <c r="BE373" s="247">
        <v>1</v>
      </c>
      <c r="BF373" s="247">
        <v>1</v>
      </c>
      <c r="BG373" s="247">
        <v>1</v>
      </c>
      <c r="BH373" s="247">
        <v>1</v>
      </c>
      <c r="BI373" s="247">
        <v>1</v>
      </c>
      <c r="BJ373" s="247">
        <v>1</v>
      </c>
      <c r="BK373" s="247">
        <v>1</v>
      </c>
      <c r="BL373" s="247"/>
      <c r="BM373" s="248"/>
    </row>
    <row r="374" spans="1:65" s="236" customFormat="1" ht="5.25">
      <c r="A374" s="243">
        <v>163</v>
      </c>
      <c r="B374" s="249" t="s">
        <v>669</v>
      </c>
      <c r="C374" s="245" t="s">
        <v>526</v>
      </c>
      <c r="D374" s="246">
        <v>0.075</v>
      </c>
      <c r="E374" s="247">
        <v>1</v>
      </c>
      <c r="F374" s="247">
        <v>1</v>
      </c>
      <c r="G374" s="247">
        <v>1</v>
      </c>
      <c r="H374" s="247">
        <v>1</v>
      </c>
      <c r="I374" s="247">
        <v>1</v>
      </c>
      <c r="J374" s="247">
        <v>1</v>
      </c>
      <c r="K374" s="247">
        <v>1</v>
      </c>
      <c r="L374" s="247">
        <v>1</v>
      </c>
      <c r="M374" s="247">
        <v>1</v>
      </c>
      <c r="N374" s="247">
        <v>1</v>
      </c>
      <c r="O374" s="247">
        <v>1</v>
      </c>
      <c r="P374" s="247">
        <v>1</v>
      </c>
      <c r="Q374" s="247">
        <v>1</v>
      </c>
      <c r="R374" s="247">
        <v>1</v>
      </c>
      <c r="S374" s="247">
        <v>1</v>
      </c>
      <c r="T374" s="247">
        <v>1</v>
      </c>
      <c r="U374" s="247">
        <v>1</v>
      </c>
      <c r="V374" s="247">
        <v>1</v>
      </c>
      <c r="W374" s="247">
        <v>1</v>
      </c>
      <c r="X374" s="247">
        <v>1</v>
      </c>
      <c r="Y374" s="247">
        <v>1</v>
      </c>
      <c r="Z374" s="247">
        <v>1</v>
      </c>
      <c r="AA374" s="247">
        <v>1</v>
      </c>
      <c r="AB374" s="247">
        <v>1</v>
      </c>
      <c r="AC374" s="247">
        <v>1</v>
      </c>
      <c r="AD374" s="247">
        <v>1</v>
      </c>
      <c r="AE374" s="247">
        <v>1</v>
      </c>
      <c r="AF374" s="247">
        <v>1</v>
      </c>
      <c r="AG374" s="247">
        <v>1</v>
      </c>
      <c r="AH374" s="247">
        <v>1</v>
      </c>
      <c r="AI374" s="247">
        <v>1</v>
      </c>
      <c r="AJ374" s="247">
        <v>1</v>
      </c>
      <c r="AK374" s="247">
        <v>1</v>
      </c>
      <c r="AL374" s="247">
        <v>1</v>
      </c>
      <c r="AM374" s="247">
        <v>1</v>
      </c>
      <c r="AN374" s="247">
        <v>1</v>
      </c>
      <c r="AO374" s="247">
        <v>1</v>
      </c>
      <c r="AP374" s="247">
        <v>1</v>
      </c>
      <c r="AQ374" s="247">
        <v>1</v>
      </c>
      <c r="AR374" s="247">
        <v>1</v>
      </c>
      <c r="AS374" s="247">
        <v>1</v>
      </c>
      <c r="AT374" s="247">
        <v>1</v>
      </c>
      <c r="AU374" s="247">
        <v>1</v>
      </c>
      <c r="AV374" s="247">
        <v>1</v>
      </c>
      <c r="AW374" s="247">
        <v>1</v>
      </c>
      <c r="AX374" s="247">
        <v>1</v>
      </c>
      <c r="AY374" s="247">
        <v>1</v>
      </c>
      <c r="AZ374" s="247">
        <v>1</v>
      </c>
      <c r="BA374" s="247">
        <v>1</v>
      </c>
      <c r="BB374" s="247">
        <v>1</v>
      </c>
      <c r="BC374" s="247">
        <v>1</v>
      </c>
      <c r="BD374" s="247">
        <v>1</v>
      </c>
      <c r="BE374" s="247">
        <v>1</v>
      </c>
      <c r="BF374" s="247">
        <v>1</v>
      </c>
      <c r="BG374" s="247">
        <v>1</v>
      </c>
      <c r="BH374" s="247">
        <v>1</v>
      </c>
      <c r="BI374" s="247">
        <v>1</v>
      </c>
      <c r="BJ374" s="247">
        <v>1</v>
      </c>
      <c r="BK374" s="247">
        <v>1</v>
      </c>
      <c r="BL374" s="247"/>
      <c r="BM374" s="248"/>
    </row>
    <row r="375" spans="1:65" s="236" customFormat="1" ht="5.25">
      <c r="A375" s="243">
        <v>164</v>
      </c>
      <c r="B375" s="249" t="s">
        <v>670</v>
      </c>
      <c r="C375" s="245" t="s">
        <v>526</v>
      </c>
      <c r="D375" s="246">
        <v>0.08</v>
      </c>
      <c r="E375" s="247">
        <v>1</v>
      </c>
      <c r="F375" s="247">
        <v>1</v>
      </c>
      <c r="G375" s="247">
        <v>1</v>
      </c>
      <c r="H375" s="247">
        <v>1</v>
      </c>
      <c r="I375" s="247">
        <v>1</v>
      </c>
      <c r="J375" s="247">
        <v>1</v>
      </c>
      <c r="K375" s="247">
        <v>1</v>
      </c>
      <c r="L375" s="247">
        <v>1</v>
      </c>
      <c r="M375" s="247">
        <v>1</v>
      </c>
      <c r="N375" s="247">
        <v>1</v>
      </c>
      <c r="O375" s="247">
        <v>1</v>
      </c>
      <c r="P375" s="247">
        <v>1</v>
      </c>
      <c r="Q375" s="247">
        <v>1</v>
      </c>
      <c r="R375" s="247">
        <v>1</v>
      </c>
      <c r="S375" s="247">
        <v>1</v>
      </c>
      <c r="T375" s="247">
        <v>1</v>
      </c>
      <c r="U375" s="247">
        <v>1</v>
      </c>
      <c r="V375" s="247">
        <v>1</v>
      </c>
      <c r="W375" s="247">
        <v>1</v>
      </c>
      <c r="X375" s="247">
        <v>1</v>
      </c>
      <c r="Y375" s="247">
        <v>1</v>
      </c>
      <c r="Z375" s="247">
        <v>1</v>
      </c>
      <c r="AA375" s="247">
        <v>1</v>
      </c>
      <c r="AB375" s="247">
        <v>1</v>
      </c>
      <c r="AC375" s="247">
        <v>1</v>
      </c>
      <c r="AD375" s="247">
        <v>1</v>
      </c>
      <c r="AE375" s="247">
        <v>1</v>
      </c>
      <c r="AF375" s="247">
        <v>1</v>
      </c>
      <c r="AG375" s="247">
        <v>1</v>
      </c>
      <c r="AH375" s="247">
        <v>1</v>
      </c>
      <c r="AI375" s="247">
        <v>1</v>
      </c>
      <c r="AJ375" s="247">
        <v>1</v>
      </c>
      <c r="AK375" s="247">
        <v>1</v>
      </c>
      <c r="AL375" s="247">
        <v>1</v>
      </c>
      <c r="AM375" s="247">
        <v>1</v>
      </c>
      <c r="AN375" s="247">
        <v>1</v>
      </c>
      <c r="AO375" s="247">
        <v>1</v>
      </c>
      <c r="AP375" s="247">
        <v>1</v>
      </c>
      <c r="AQ375" s="247">
        <v>1</v>
      </c>
      <c r="AR375" s="247">
        <v>1</v>
      </c>
      <c r="AS375" s="247">
        <v>1</v>
      </c>
      <c r="AT375" s="247">
        <v>1</v>
      </c>
      <c r="AU375" s="247">
        <v>1</v>
      </c>
      <c r="AV375" s="247">
        <v>1</v>
      </c>
      <c r="AW375" s="247">
        <v>1</v>
      </c>
      <c r="AX375" s="247">
        <v>1</v>
      </c>
      <c r="AY375" s="247">
        <v>1</v>
      </c>
      <c r="AZ375" s="247">
        <v>1</v>
      </c>
      <c r="BA375" s="247">
        <v>1</v>
      </c>
      <c r="BB375" s="247">
        <v>1</v>
      </c>
      <c r="BC375" s="247">
        <v>1</v>
      </c>
      <c r="BD375" s="247">
        <v>1</v>
      </c>
      <c r="BE375" s="247">
        <v>1</v>
      </c>
      <c r="BF375" s="247">
        <v>1</v>
      </c>
      <c r="BG375" s="247">
        <v>1</v>
      </c>
      <c r="BH375" s="247">
        <v>1</v>
      </c>
      <c r="BI375" s="247">
        <v>1</v>
      </c>
      <c r="BJ375" s="247">
        <v>1</v>
      </c>
      <c r="BK375" s="247">
        <v>1</v>
      </c>
      <c r="BL375" s="247"/>
      <c r="BM375" s="248"/>
    </row>
    <row r="376" spans="1:65" s="236" customFormat="1" ht="5.25">
      <c r="A376" s="243">
        <v>165</v>
      </c>
      <c r="B376" s="249" t="s">
        <v>671</v>
      </c>
      <c r="C376" s="245" t="s">
        <v>526</v>
      </c>
      <c r="D376" s="246">
        <v>0.072</v>
      </c>
      <c r="E376" s="247">
        <v>1</v>
      </c>
      <c r="F376" s="247">
        <v>1</v>
      </c>
      <c r="G376" s="247">
        <v>1</v>
      </c>
      <c r="H376" s="247">
        <v>1</v>
      </c>
      <c r="I376" s="247">
        <v>1</v>
      </c>
      <c r="J376" s="247">
        <v>1</v>
      </c>
      <c r="K376" s="247">
        <v>1</v>
      </c>
      <c r="L376" s="247">
        <v>1</v>
      </c>
      <c r="M376" s="247">
        <v>1</v>
      </c>
      <c r="N376" s="247">
        <v>1</v>
      </c>
      <c r="O376" s="247">
        <v>1</v>
      </c>
      <c r="P376" s="247">
        <v>1</v>
      </c>
      <c r="Q376" s="247">
        <v>1</v>
      </c>
      <c r="R376" s="247">
        <v>1</v>
      </c>
      <c r="S376" s="247">
        <v>1</v>
      </c>
      <c r="T376" s="247">
        <v>1</v>
      </c>
      <c r="U376" s="247">
        <v>1</v>
      </c>
      <c r="V376" s="247">
        <v>1</v>
      </c>
      <c r="W376" s="247">
        <v>1</v>
      </c>
      <c r="X376" s="247">
        <v>1</v>
      </c>
      <c r="Y376" s="247">
        <v>1</v>
      </c>
      <c r="Z376" s="247">
        <v>1</v>
      </c>
      <c r="AA376" s="247">
        <v>1</v>
      </c>
      <c r="AB376" s="247">
        <v>1</v>
      </c>
      <c r="AC376" s="247">
        <v>1</v>
      </c>
      <c r="AD376" s="247">
        <v>1</v>
      </c>
      <c r="AE376" s="247">
        <v>1</v>
      </c>
      <c r="AF376" s="247">
        <v>1</v>
      </c>
      <c r="AG376" s="247">
        <v>1</v>
      </c>
      <c r="AH376" s="247">
        <v>1</v>
      </c>
      <c r="AI376" s="247">
        <v>1</v>
      </c>
      <c r="AJ376" s="247">
        <v>1</v>
      </c>
      <c r="AK376" s="247">
        <v>1</v>
      </c>
      <c r="AL376" s="247">
        <v>1</v>
      </c>
      <c r="AM376" s="247">
        <v>1</v>
      </c>
      <c r="AN376" s="247">
        <v>1</v>
      </c>
      <c r="AO376" s="247">
        <v>1</v>
      </c>
      <c r="AP376" s="247">
        <v>1</v>
      </c>
      <c r="AQ376" s="247">
        <v>1</v>
      </c>
      <c r="AR376" s="247">
        <v>1</v>
      </c>
      <c r="AS376" s="247">
        <v>1</v>
      </c>
      <c r="AT376" s="247">
        <v>1</v>
      </c>
      <c r="AU376" s="247">
        <v>1</v>
      </c>
      <c r="AV376" s="247">
        <v>1</v>
      </c>
      <c r="AW376" s="247">
        <v>1</v>
      </c>
      <c r="AX376" s="247">
        <v>1</v>
      </c>
      <c r="AY376" s="247">
        <v>1</v>
      </c>
      <c r="AZ376" s="247">
        <v>1</v>
      </c>
      <c r="BA376" s="247">
        <v>1</v>
      </c>
      <c r="BB376" s="247">
        <v>1</v>
      </c>
      <c r="BC376" s="247">
        <v>1</v>
      </c>
      <c r="BD376" s="247">
        <v>1</v>
      </c>
      <c r="BE376" s="247">
        <v>1</v>
      </c>
      <c r="BF376" s="247">
        <v>1</v>
      </c>
      <c r="BG376" s="247">
        <v>1</v>
      </c>
      <c r="BH376" s="247">
        <v>1</v>
      </c>
      <c r="BI376" s="247">
        <v>1</v>
      </c>
      <c r="BJ376" s="247">
        <v>1</v>
      </c>
      <c r="BK376" s="247">
        <v>1</v>
      </c>
      <c r="BL376" s="247"/>
      <c r="BM376" s="248"/>
    </row>
    <row r="377" spans="1:65" s="236" customFormat="1" ht="5.25">
      <c r="A377" s="243">
        <v>166</v>
      </c>
      <c r="B377" s="249" t="s">
        <v>672</v>
      </c>
      <c r="C377" s="245" t="s">
        <v>526</v>
      </c>
      <c r="D377" s="246">
        <v>0.072</v>
      </c>
      <c r="E377" s="247">
        <v>1</v>
      </c>
      <c r="F377" s="247">
        <v>1</v>
      </c>
      <c r="G377" s="247">
        <v>1</v>
      </c>
      <c r="H377" s="247">
        <v>1</v>
      </c>
      <c r="I377" s="247">
        <v>1</v>
      </c>
      <c r="J377" s="247">
        <v>1</v>
      </c>
      <c r="K377" s="247">
        <v>1</v>
      </c>
      <c r="L377" s="247">
        <v>1</v>
      </c>
      <c r="M377" s="247">
        <v>1</v>
      </c>
      <c r="N377" s="247">
        <v>1</v>
      </c>
      <c r="O377" s="247">
        <v>1</v>
      </c>
      <c r="P377" s="247">
        <v>1</v>
      </c>
      <c r="Q377" s="247">
        <v>1</v>
      </c>
      <c r="R377" s="247">
        <v>1</v>
      </c>
      <c r="S377" s="247">
        <v>1</v>
      </c>
      <c r="T377" s="247">
        <v>1</v>
      </c>
      <c r="U377" s="247">
        <v>1</v>
      </c>
      <c r="V377" s="247">
        <v>1</v>
      </c>
      <c r="W377" s="247">
        <v>1</v>
      </c>
      <c r="X377" s="247">
        <v>1</v>
      </c>
      <c r="Y377" s="247">
        <v>1</v>
      </c>
      <c r="Z377" s="247">
        <v>1</v>
      </c>
      <c r="AA377" s="247">
        <v>1</v>
      </c>
      <c r="AB377" s="247">
        <v>1</v>
      </c>
      <c r="AC377" s="247">
        <v>1</v>
      </c>
      <c r="AD377" s="247">
        <v>1</v>
      </c>
      <c r="AE377" s="247">
        <v>1</v>
      </c>
      <c r="AF377" s="247">
        <v>1</v>
      </c>
      <c r="AG377" s="247">
        <v>1</v>
      </c>
      <c r="AH377" s="247">
        <v>1</v>
      </c>
      <c r="AI377" s="247">
        <v>1</v>
      </c>
      <c r="AJ377" s="247">
        <v>1</v>
      </c>
      <c r="AK377" s="247">
        <v>1</v>
      </c>
      <c r="AL377" s="247">
        <v>1</v>
      </c>
      <c r="AM377" s="247">
        <v>1</v>
      </c>
      <c r="AN377" s="247">
        <v>1</v>
      </c>
      <c r="AO377" s="247">
        <v>1</v>
      </c>
      <c r="AP377" s="247">
        <v>1</v>
      </c>
      <c r="AQ377" s="247">
        <v>1</v>
      </c>
      <c r="AR377" s="247">
        <v>1</v>
      </c>
      <c r="AS377" s="247">
        <v>1</v>
      </c>
      <c r="AT377" s="247">
        <v>1</v>
      </c>
      <c r="AU377" s="247">
        <v>1</v>
      </c>
      <c r="AV377" s="247">
        <v>1</v>
      </c>
      <c r="AW377" s="247">
        <v>1</v>
      </c>
      <c r="AX377" s="247">
        <v>1</v>
      </c>
      <c r="AY377" s="247">
        <v>1</v>
      </c>
      <c r="AZ377" s="247">
        <v>1</v>
      </c>
      <c r="BA377" s="247">
        <v>1</v>
      </c>
      <c r="BB377" s="247">
        <v>1</v>
      </c>
      <c r="BC377" s="247">
        <v>1</v>
      </c>
      <c r="BD377" s="247">
        <v>1</v>
      </c>
      <c r="BE377" s="247">
        <v>1</v>
      </c>
      <c r="BF377" s="247">
        <v>1</v>
      </c>
      <c r="BG377" s="247">
        <v>1</v>
      </c>
      <c r="BH377" s="247">
        <v>1</v>
      </c>
      <c r="BI377" s="247">
        <v>1</v>
      </c>
      <c r="BJ377" s="247">
        <v>1</v>
      </c>
      <c r="BK377" s="247">
        <v>1</v>
      </c>
      <c r="BL377" s="247"/>
      <c r="BM377" s="248"/>
    </row>
    <row r="378" spans="1:65" s="236" customFormat="1" ht="5.25">
      <c r="A378" s="243">
        <v>167</v>
      </c>
      <c r="B378" s="249" t="s">
        <v>673</v>
      </c>
      <c r="C378" s="245" t="s">
        <v>526</v>
      </c>
      <c r="D378" s="246">
        <v>0.072</v>
      </c>
      <c r="E378" s="247">
        <v>1</v>
      </c>
      <c r="F378" s="247">
        <v>1</v>
      </c>
      <c r="G378" s="247">
        <v>1</v>
      </c>
      <c r="H378" s="247">
        <v>1</v>
      </c>
      <c r="I378" s="247">
        <v>1</v>
      </c>
      <c r="J378" s="247">
        <v>1</v>
      </c>
      <c r="K378" s="247">
        <v>1</v>
      </c>
      <c r="L378" s="247">
        <v>1</v>
      </c>
      <c r="M378" s="247">
        <v>1</v>
      </c>
      <c r="N378" s="247">
        <v>1</v>
      </c>
      <c r="O378" s="247">
        <v>1</v>
      </c>
      <c r="P378" s="247">
        <v>1</v>
      </c>
      <c r="Q378" s="247">
        <v>1</v>
      </c>
      <c r="R378" s="247">
        <v>1</v>
      </c>
      <c r="S378" s="247">
        <v>1</v>
      </c>
      <c r="T378" s="247">
        <v>1</v>
      </c>
      <c r="U378" s="247">
        <v>1</v>
      </c>
      <c r="V378" s="247">
        <v>1</v>
      </c>
      <c r="W378" s="247">
        <v>1</v>
      </c>
      <c r="X378" s="247">
        <v>1</v>
      </c>
      <c r="Y378" s="247">
        <v>1</v>
      </c>
      <c r="Z378" s="247">
        <v>1</v>
      </c>
      <c r="AA378" s="247">
        <v>1</v>
      </c>
      <c r="AB378" s="247">
        <v>1</v>
      </c>
      <c r="AC378" s="247">
        <v>1</v>
      </c>
      <c r="AD378" s="247">
        <v>1</v>
      </c>
      <c r="AE378" s="247">
        <v>1</v>
      </c>
      <c r="AF378" s="247">
        <v>1</v>
      </c>
      <c r="AG378" s="247">
        <v>1</v>
      </c>
      <c r="AH378" s="247">
        <v>1</v>
      </c>
      <c r="AI378" s="247">
        <v>1</v>
      </c>
      <c r="AJ378" s="247">
        <v>1</v>
      </c>
      <c r="AK378" s="247">
        <v>1</v>
      </c>
      <c r="AL378" s="247">
        <v>1</v>
      </c>
      <c r="AM378" s="247">
        <v>1</v>
      </c>
      <c r="AN378" s="247">
        <v>1</v>
      </c>
      <c r="AO378" s="247">
        <v>1</v>
      </c>
      <c r="AP378" s="247">
        <v>1</v>
      </c>
      <c r="AQ378" s="247">
        <v>1</v>
      </c>
      <c r="AR378" s="247">
        <v>1</v>
      </c>
      <c r="AS378" s="247">
        <v>1</v>
      </c>
      <c r="AT378" s="247">
        <v>1</v>
      </c>
      <c r="AU378" s="247">
        <v>1</v>
      </c>
      <c r="AV378" s="247">
        <v>1</v>
      </c>
      <c r="AW378" s="247">
        <v>1</v>
      </c>
      <c r="AX378" s="247">
        <v>1</v>
      </c>
      <c r="AY378" s="247">
        <v>1</v>
      </c>
      <c r="AZ378" s="247">
        <v>1</v>
      </c>
      <c r="BA378" s="247">
        <v>1</v>
      </c>
      <c r="BB378" s="247">
        <v>1</v>
      </c>
      <c r="BC378" s="247">
        <v>1</v>
      </c>
      <c r="BD378" s="247">
        <v>1</v>
      </c>
      <c r="BE378" s="247">
        <v>1</v>
      </c>
      <c r="BF378" s="247">
        <v>1</v>
      </c>
      <c r="BG378" s="247">
        <v>1</v>
      </c>
      <c r="BH378" s="247">
        <v>1</v>
      </c>
      <c r="BI378" s="247">
        <v>1</v>
      </c>
      <c r="BJ378" s="247">
        <v>1</v>
      </c>
      <c r="BK378" s="247">
        <v>1</v>
      </c>
      <c r="BL378" s="247"/>
      <c r="BM378" s="248"/>
    </row>
    <row r="379" spans="1:65" s="236" customFormat="1" ht="5.25">
      <c r="A379" s="243">
        <v>168</v>
      </c>
      <c r="B379" s="249" t="s">
        <v>674</v>
      </c>
      <c r="C379" s="245" t="s">
        <v>526</v>
      </c>
      <c r="D379" s="246">
        <v>0.08</v>
      </c>
      <c r="E379" s="247">
        <v>1</v>
      </c>
      <c r="F379" s="247">
        <v>1</v>
      </c>
      <c r="G379" s="247">
        <v>1</v>
      </c>
      <c r="H379" s="247">
        <v>1</v>
      </c>
      <c r="I379" s="247">
        <v>1</v>
      </c>
      <c r="J379" s="247">
        <v>1</v>
      </c>
      <c r="K379" s="247">
        <v>1</v>
      </c>
      <c r="L379" s="247">
        <v>1</v>
      </c>
      <c r="M379" s="247">
        <v>1</v>
      </c>
      <c r="N379" s="247">
        <v>1</v>
      </c>
      <c r="O379" s="247">
        <v>1</v>
      </c>
      <c r="P379" s="247">
        <v>1</v>
      </c>
      <c r="Q379" s="247">
        <v>1</v>
      </c>
      <c r="R379" s="247">
        <v>1</v>
      </c>
      <c r="S379" s="247">
        <v>1</v>
      </c>
      <c r="T379" s="247">
        <v>1</v>
      </c>
      <c r="U379" s="247">
        <v>1</v>
      </c>
      <c r="V379" s="247">
        <v>1</v>
      </c>
      <c r="W379" s="247">
        <v>1</v>
      </c>
      <c r="X379" s="247">
        <v>1</v>
      </c>
      <c r="Y379" s="247">
        <v>1</v>
      </c>
      <c r="Z379" s="247">
        <v>1</v>
      </c>
      <c r="AA379" s="247">
        <v>1</v>
      </c>
      <c r="AB379" s="247">
        <v>1</v>
      </c>
      <c r="AC379" s="247">
        <v>1</v>
      </c>
      <c r="AD379" s="247">
        <v>1</v>
      </c>
      <c r="AE379" s="247">
        <v>1</v>
      </c>
      <c r="AF379" s="247">
        <v>1</v>
      </c>
      <c r="AG379" s="247">
        <v>1</v>
      </c>
      <c r="AH379" s="247">
        <v>1</v>
      </c>
      <c r="AI379" s="247">
        <v>1</v>
      </c>
      <c r="AJ379" s="247">
        <v>1</v>
      </c>
      <c r="AK379" s="247">
        <v>1</v>
      </c>
      <c r="AL379" s="247">
        <v>1</v>
      </c>
      <c r="AM379" s="247">
        <v>1</v>
      </c>
      <c r="AN379" s="247">
        <v>1</v>
      </c>
      <c r="AO379" s="247">
        <v>1</v>
      </c>
      <c r="AP379" s="247">
        <v>1</v>
      </c>
      <c r="AQ379" s="247">
        <v>1</v>
      </c>
      <c r="AR379" s="247">
        <v>1</v>
      </c>
      <c r="AS379" s="247">
        <v>1</v>
      </c>
      <c r="AT379" s="247">
        <v>1</v>
      </c>
      <c r="AU379" s="247">
        <v>1</v>
      </c>
      <c r="AV379" s="247">
        <v>1</v>
      </c>
      <c r="AW379" s="247">
        <v>1</v>
      </c>
      <c r="AX379" s="247">
        <v>1</v>
      </c>
      <c r="AY379" s="247">
        <v>1</v>
      </c>
      <c r="AZ379" s="247">
        <v>1</v>
      </c>
      <c r="BA379" s="247">
        <v>1</v>
      </c>
      <c r="BB379" s="247">
        <v>1</v>
      </c>
      <c r="BC379" s="247">
        <v>1</v>
      </c>
      <c r="BD379" s="247">
        <v>1</v>
      </c>
      <c r="BE379" s="247">
        <v>1</v>
      </c>
      <c r="BF379" s="247">
        <v>1</v>
      </c>
      <c r="BG379" s="247">
        <v>1</v>
      </c>
      <c r="BH379" s="247">
        <v>1</v>
      </c>
      <c r="BI379" s="247">
        <v>1</v>
      </c>
      <c r="BJ379" s="247">
        <v>1</v>
      </c>
      <c r="BK379" s="247">
        <v>1</v>
      </c>
      <c r="BL379" s="247"/>
      <c r="BM379" s="248"/>
    </row>
    <row r="380" spans="1:65" s="236" customFormat="1" ht="5.25">
      <c r="A380" s="243">
        <v>169</v>
      </c>
      <c r="B380" s="249" t="s">
        <v>675</v>
      </c>
      <c r="C380" s="245" t="s">
        <v>526</v>
      </c>
      <c r="D380" s="246">
        <v>0.075</v>
      </c>
      <c r="E380" s="247">
        <v>1</v>
      </c>
      <c r="F380" s="247">
        <v>1</v>
      </c>
      <c r="G380" s="247">
        <v>1</v>
      </c>
      <c r="H380" s="247">
        <v>1</v>
      </c>
      <c r="I380" s="247">
        <v>1</v>
      </c>
      <c r="J380" s="247">
        <v>1</v>
      </c>
      <c r="K380" s="247">
        <v>1</v>
      </c>
      <c r="L380" s="247">
        <v>1</v>
      </c>
      <c r="M380" s="247">
        <v>1</v>
      </c>
      <c r="N380" s="247">
        <v>1</v>
      </c>
      <c r="O380" s="247">
        <v>1</v>
      </c>
      <c r="P380" s="247">
        <v>1</v>
      </c>
      <c r="Q380" s="247">
        <v>1</v>
      </c>
      <c r="R380" s="247">
        <v>1</v>
      </c>
      <c r="S380" s="247">
        <v>1</v>
      </c>
      <c r="T380" s="247">
        <v>1</v>
      </c>
      <c r="U380" s="247">
        <v>1</v>
      </c>
      <c r="V380" s="247">
        <v>1</v>
      </c>
      <c r="W380" s="247">
        <v>1</v>
      </c>
      <c r="X380" s="247">
        <v>1</v>
      </c>
      <c r="Y380" s="247">
        <v>1</v>
      </c>
      <c r="Z380" s="247">
        <v>1</v>
      </c>
      <c r="AA380" s="247">
        <v>1</v>
      </c>
      <c r="AB380" s="247">
        <v>1</v>
      </c>
      <c r="AC380" s="247">
        <v>1</v>
      </c>
      <c r="AD380" s="247">
        <v>1</v>
      </c>
      <c r="AE380" s="247">
        <v>1</v>
      </c>
      <c r="AF380" s="247">
        <v>1</v>
      </c>
      <c r="AG380" s="247">
        <v>1</v>
      </c>
      <c r="AH380" s="247">
        <v>1</v>
      </c>
      <c r="AI380" s="247">
        <v>1</v>
      </c>
      <c r="AJ380" s="247">
        <v>1</v>
      </c>
      <c r="AK380" s="247">
        <v>1</v>
      </c>
      <c r="AL380" s="247">
        <v>1</v>
      </c>
      <c r="AM380" s="247">
        <v>1</v>
      </c>
      <c r="AN380" s="247">
        <v>1</v>
      </c>
      <c r="AO380" s="247">
        <v>1</v>
      </c>
      <c r="AP380" s="247">
        <v>1</v>
      </c>
      <c r="AQ380" s="247">
        <v>1</v>
      </c>
      <c r="AR380" s="247">
        <v>1</v>
      </c>
      <c r="AS380" s="247">
        <v>1</v>
      </c>
      <c r="AT380" s="247">
        <v>1</v>
      </c>
      <c r="AU380" s="247">
        <v>1</v>
      </c>
      <c r="AV380" s="247">
        <v>1</v>
      </c>
      <c r="AW380" s="247">
        <v>1</v>
      </c>
      <c r="AX380" s="247">
        <v>1</v>
      </c>
      <c r="AY380" s="247">
        <v>1</v>
      </c>
      <c r="AZ380" s="247">
        <v>1</v>
      </c>
      <c r="BA380" s="247">
        <v>1</v>
      </c>
      <c r="BB380" s="247">
        <v>1</v>
      </c>
      <c r="BC380" s="247">
        <v>1</v>
      </c>
      <c r="BD380" s="247">
        <v>1</v>
      </c>
      <c r="BE380" s="247">
        <v>1</v>
      </c>
      <c r="BF380" s="247">
        <v>1</v>
      </c>
      <c r="BG380" s="247">
        <v>1</v>
      </c>
      <c r="BH380" s="247">
        <v>1</v>
      </c>
      <c r="BI380" s="247">
        <v>1</v>
      </c>
      <c r="BJ380" s="247">
        <v>1</v>
      </c>
      <c r="BK380" s="247">
        <v>1</v>
      </c>
      <c r="BL380" s="247"/>
      <c r="BM380" s="248"/>
    </row>
    <row r="381" spans="1:65" s="236" customFormat="1" ht="5.25">
      <c r="A381" s="243">
        <v>170</v>
      </c>
      <c r="B381" s="249" t="s">
        <v>676</v>
      </c>
      <c r="C381" s="245" t="s">
        <v>526</v>
      </c>
      <c r="D381" s="246">
        <v>0.075</v>
      </c>
      <c r="E381" s="247">
        <v>1</v>
      </c>
      <c r="F381" s="247">
        <v>1</v>
      </c>
      <c r="G381" s="247">
        <v>1</v>
      </c>
      <c r="H381" s="247">
        <v>1</v>
      </c>
      <c r="I381" s="247">
        <v>1</v>
      </c>
      <c r="J381" s="247">
        <v>1</v>
      </c>
      <c r="K381" s="247">
        <v>1</v>
      </c>
      <c r="L381" s="247">
        <v>1</v>
      </c>
      <c r="M381" s="247">
        <v>1</v>
      </c>
      <c r="N381" s="247">
        <v>1</v>
      </c>
      <c r="O381" s="247">
        <v>1</v>
      </c>
      <c r="P381" s="247">
        <v>1</v>
      </c>
      <c r="Q381" s="247">
        <v>1</v>
      </c>
      <c r="R381" s="247">
        <v>1</v>
      </c>
      <c r="S381" s="247">
        <v>1</v>
      </c>
      <c r="T381" s="247">
        <v>1</v>
      </c>
      <c r="U381" s="247">
        <v>1</v>
      </c>
      <c r="V381" s="247">
        <v>1</v>
      </c>
      <c r="W381" s="247">
        <v>1</v>
      </c>
      <c r="X381" s="247">
        <v>1</v>
      </c>
      <c r="Y381" s="247">
        <v>1</v>
      </c>
      <c r="Z381" s="247">
        <v>1</v>
      </c>
      <c r="AA381" s="247">
        <v>1</v>
      </c>
      <c r="AB381" s="247">
        <v>1</v>
      </c>
      <c r="AC381" s="247">
        <v>1</v>
      </c>
      <c r="AD381" s="247">
        <v>1</v>
      </c>
      <c r="AE381" s="247">
        <v>1</v>
      </c>
      <c r="AF381" s="247">
        <v>1</v>
      </c>
      <c r="AG381" s="247">
        <v>1</v>
      </c>
      <c r="AH381" s="247">
        <v>1</v>
      </c>
      <c r="AI381" s="247">
        <v>1</v>
      </c>
      <c r="AJ381" s="247">
        <v>1</v>
      </c>
      <c r="AK381" s="247">
        <v>1</v>
      </c>
      <c r="AL381" s="247">
        <v>1</v>
      </c>
      <c r="AM381" s="247">
        <v>1</v>
      </c>
      <c r="AN381" s="247">
        <v>1</v>
      </c>
      <c r="AO381" s="247">
        <v>1</v>
      </c>
      <c r="AP381" s="247">
        <v>1</v>
      </c>
      <c r="AQ381" s="247">
        <v>1</v>
      </c>
      <c r="AR381" s="247">
        <v>1</v>
      </c>
      <c r="AS381" s="247">
        <v>1</v>
      </c>
      <c r="AT381" s="247">
        <v>1</v>
      </c>
      <c r="AU381" s="247">
        <v>1</v>
      </c>
      <c r="AV381" s="247">
        <v>1</v>
      </c>
      <c r="AW381" s="247">
        <v>1</v>
      </c>
      <c r="AX381" s="247">
        <v>1</v>
      </c>
      <c r="AY381" s="247">
        <v>1</v>
      </c>
      <c r="AZ381" s="247">
        <v>1</v>
      </c>
      <c r="BA381" s="247">
        <v>1</v>
      </c>
      <c r="BB381" s="247">
        <v>1</v>
      </c>
      <c r="BC381" s="247">
        <v>1</v>
      </c>
      <c r="BD381" s="247">
        <v>1</v>
      </c>
      <c r="BE381" s="247">
        <v>1</v>
      </c>
      <c r="BF381" s="247">
        <v>1</v>
      </c>
      <c r="BG381" s="247">
        <v>1</v>
      </c>
      <c r="BH381" s="247">
        <v>1</v>
      </c>
      <c r="BI381" s="247">
        <v>1</v>
      </c>
      <c r="BJ381" s="247">
        <v>1</v>
      </c>
      <c r="BK381" s="247">
        <v>1</v>
      </c>
      <c r="BL381" s="247"/>
      <c r="BM381" s="248"/>
    </row>
    <row r="382" spans="1:65" s="236" customFormat="1" ht="5.25">
      <c r="A382" s="243">
        <v>171</v>
      </c>
      <c r="B382" s="249" t="s">
        <v>677</v>
      </c>
      <c r="C382" s="245" t="s">
        <v>526</v>
      </c>
      <c r="D382" s="246">
        <v>0.075</v>
      </c>
      <c r="E382" s="247">
        <v>1</v>
      </c>
      <c r="F382" s="247">
        <v>1</v>
      </c>
      <c r="G382" s="247">
        <v>1</v>
      </c>
      <c r="H382" s="247">
        <v>1</v>
      </c>
      <c r="I382" s="247">
        <v>1</v>
      </c>
      <c r="J382" s="247">
        <v>1</v>
      </c>
      <c r="K382" s="247">
        <v>1</v>
      </c>
      <c r="L382" s="247">
        <v>1</v>
      </c>
      <c r="M382" s="247">
        <v>1</v>
      </c>
      <c r="N382" s="247">
        <v>1</v>
      </c>
      <c r="O382" s="247">
        <v>1</v>
      </c>
      <c r="P382" s="247">
        <v>1</v>
      </c>
      <c r="Q382" s="247">
        <v>1</v>
      </c>
      <c r="R382" s="247">
        <v>1</v>
      </c>
      <c r="S382" s="247">
        <v>1</v>
      </c>
      <c r="T382" s="247">
        <v>1</v>
      </c>
      <c r="U382" s="247">
        <v>1</v>
      </c>
      <c r="V382" s="247">
        <v>1</v>
      </c>
      <c r="W382" s="247">
        <v>1</v>
      </c>
      <c r="X382" s="247">
        <v>1</v>
      </c>
      <c r="Y382" s="247">
        <v>1</v>
      </c>
      <c r="Z382" s="247">
        <v>1</v>
      </c>
      <c r="AA382" s="247">
        <v>1</v>
      </c>
      <c r="AB382" s="247">
        <v>1</v>
      </c>
      <c r="AC382" s="247">
        <v>1</v>
      </c>
      <c r="AD382" s="247">
        <v>1</v>
      </c>
      <c r="AE382" s="247">
        <v>1</v>
      </c>
      <c r="AF382" s="247">
        <v>1</v>
      </c>
      <c r="AG382" s="247">
        <v>1</v>
      </c>
      <c r="AH382" s="247">
        <v>1</v>
      </c>
      <c r="AI382" s="247">
        <v>1</v>
      </c>
      <c r="AJ382" s="247">
        <v>1</v>
      </c>
      <c r="AK382" s="247">
        <v>1</v>
      </c>
      <c r="AL382" s="247">
        <v>1</v>
      </c>
      <c r="AM382" s="247">
        <v>1</v>
      </c>
      <c r="AN382" s="247">
        <v>1</v>
      </c>
      <c r="AO382" s="247">
        <v>1</v>
      </c>
      <c r="AP382" s="247">
        <v>1</v>
      </c>
      <c r="AQ382" s="247">
        <v>1</v>
      </c>
      <c r="AR382" s="247">
        <v>1</v>
      </c>
      <c r="AS382" s="247">
        <v>1</v>
      </c>
      <c r="AT382" s="247">
        <v>1</v>
      </c>
      <c r="AU382" s="247">
        <v>1</v>
      </c>
      <c r="AV382" s="247">
        <v>1</v>
      </c>
      <c r="AW382" s="247">
        <v>1</v>
      </c>
      <c r="AX382" s="247">
        <v>1</v>
      </c>
      <c r="AY382" s="247">
        <v>1</v>
      </c>
      <c r="AZ382" s="247">
        <v>1</v>
      </c>
      <c r="BA382" s="247">
        <v>1</v>
      </c>
      <c r="BB382" s="247">
        <v>1</v>
      </c>
      <c r="BC382" s="247">
        <v>1</v>
      </c>
      <c r="BD382" s="247">
        <v>1</v>
      </c>
      <c r="BE382" s="247">
        <v>1</v>
      </c>
      <c r="BF382" s="247">
        <v>1</v>
      </c>
      <c r="BG382" s="247">
        <v>1</v>
      </c>
      <c r="BH382" s="247">
        <v>1</v>
      </c>
      <c r="BI382" s="247">
        <v>1</v>
      </c>
      <c r="BJ382" s="247">
        <v>1</v>
      </c>
      <c r="BK382" s="247">
        <v>1</v>
      </c>
      <c r="BL382" s="247"/>
      <c r="BM382" s="248"/>
    </row>
    <row r="383" spans="1:65" s="236" customFormat="1" ht="5.25">
      <c r="A383" s="243">
        <v>172</v>
      </c>
      <c r="B383" s="249" t="s">
        <v>678</v>
      </c>
      <c r="C383" s="245" t="s">
        <v>526</v>
      </c>
      <c r="D383" s="246">
        <v>0.075</v>
      </c>
      <c r="E383" s="247">
        <v>1</v>
      </c>
      <c r="F383" s="247">
        <v>1</v>
      </c>
      <c r="G383" s="247">
        <v>1</v>
      </c>
      <c r="H383" s="247">
        <v>1</v>
      </c>
      <c r="I383" s="247">
        <v>1</v>
      </c>
      <c r="J383" s="247">
        <v>1</v>
      </c>
      <c r="K383" s="247">
        <v>1</v>
      </c>
      <c r="L383" s="247">
        <v>1</v>
      </c>
      <c r="M383" s="247">
        <v>1</v>
      </c>
      <c r="N383" s="247">
        <v>1</v>
      </c>
      <c r="O383" s="247">
        <v>1</v>
      </c>
      <c r="P383" s="247">
        <v>1</v>
      </c>
      <c r="Q383" s="247">
        <v>1</v>
      </c>
      <c r="R383" s="247">
        <v>1</v>
      </c>
      <c r="S383" s="247">
        <v>1</v>
      </c>
      <c r="T383" s="247">
        <v>1</v>
      </c>
      <c r="U383" s="247">
        <v>1</v>
      </c>
      <c r="V383" s="247">
        <v>1</v>
      </c>
      <c r="W383" s="247">
        <v>1</v>
      </c>
      <c r="X383" s="247">
        <v>1</v>
      </c>
      <c r="Y383" s="247">
        <v>1</v>
      </c>
      <c r="Z383" s="247">
        <v>1</v>
      </c>
      <c r="AA383" s="247">
        <v>1</v>
      </c>
      <c r="AB383" s="247">
        <v>1</v>
      </c>
      <c r="AC383" s="247">
        <v>1</v>
      </c>
      <c r="AD383" s="247">
        <v>1</v>
      </c>
      <c r="AE383" s="247">
        <v>1</v>
      </c>
      <c r="AF383" s="247">
        <v>1</v>
      </c>
      <c r="AG383" s="247">
        <v>1</v>
      </c>
      <c r="AH383" s="247">
        <v>1</v>
      </c>
      <c r="AI383" s="247">
        <v>1</v>
      </c>
      <c r="AJ383" s="247">
        <v>1</v>
      </c>
      <c r="AK383" s="247">
        <v>1</v>
      </c>
      <c r="AL383" s="247">
        <v>1</v>
      </c>
      <c r="AM383" s="247">
        <v>1</v>
      </c>
      <c r="AN383" s="247">
        <v>1</v>
      </c>
      <c r="AO383" s="247">
        <v>1</v>
      </c>
      <c r="AP383" s="247">
        <v>1</v>
      </c>
      <c r="AQ383" s="247">
        <v>1</v>
      </c>
      <c r="AR383" s="247">
        <v>1</v>
      </c>
      <c r="AS383" s="247">
        <v>1</v>
      </c>
      <c r="AT383" s="247">
        <v>1</v>
      </c>
      <c r="AU383" s="247">
        <v>1</v>
      </c>
      <c r="AV383" s="247">
        <v>1</v>
      </c>
      <c r="AW383" s="247">
        <v>1</v>
      </c>
      <c r="AX383" s="247">
        <v>1</v>
      </c>
      <c r="AY383" s="247">
        <v>1</v>
      </c>
      <c r="AZ383" s="247">
        <v>1</v>
      </c>
      <c r="BA383" s="247">
        <v>1</v>
      </c>
      <c r="BB383" s="247">
        <v>1</v>
      </c>
      <c r="BC383" s="247">
        <v>1</v>
      </c>
      <c r="BD383" s="247">
        <v>1</v>
      </c>
      <c r="BE383" s="247">
        <v>1</v>
      </c>
      <c r="BF383" s="247">
        <v>1</v>
      </c>
      <c r="BG383" s="247">
        <v>1</v>
      </c>
      <c r="BH383" s="247">
        <v>1</v>
      </c>
      <c r="BI383" s="247">
        <v>1</v>
      </c>
      <c r="BJ383" s="247">
        <v>1</v>
      </c>
      <c r="BK383" s="247">
        <v>1</v>
      </c>
      <c r="BL383" s="247"/>
      <c r="BM383" s="248"/>
    </row>
    <row r="384" spans="1:65" s="236" customFormat="1" ht="5.25">
      <c r="A384" s="243">
        <v>173</v>
      </c>
      <c r="B384" s="249" t="s">
        <v>679</v>
      </c>
      <c r="C384" s="245" t="s">
        <v>526</v>
      </c>
      <c r="D384" s="246">
        <v>0.08</v>
      </c>
      <c r="E384" s="247">
        <v>1</v>
      </c>
      <c r="F384" s="247">
        <v>1</v>
      </c>
      <c r="G384" s="247">
        <v>1</v>
      </c>
      <c r="H384" s="247">
        <v>1</v>
      </c>
      <c r="I384" s="247">
        <v>1</v>
      </c>
      <c r="J384" s="247">
        <v>1</v>
      </c>
      <c r="K384" s="247">
        <v>1</v>
      </c>
      <c r="L384" s="247">
        <v>1</v>
      </c>
      <c r="M384" s="247">
        <v>1</v>
      </c>
      <c r="N384" s="247">
        <v>1</v>
      </c>
      <c r="O384" s="247">
        <v>1</v>
      </c>
      <c r="P384" s="247">
        <v>1</v>
      </c>
      <c r="Q384" s="247">
        <v>1</v>
      </c>
      <c r="R384" s="247">
        <v>1</v>
      </c>
      <c r="S384" s="247">
        <v>1</v>
      </c>
      <c r="T384" s="247">
        <v>1</v>
      </c>
      <c r="U384" s="247">
        <v>1</v>
      </c>
      <c r="V384" s="247">
        <v>1</v>
      </c>
      <c r="W384" s="247">
        <v>1</v>
      </c>
      <c r="X384" s="247">
        <v>1</v>
      </c>
      <c r="Y384" s="247">
        <v>1</v>
      </c>
      <c r="Z384" s="247">
        <v>1</v>
      </c>
      <c r="AA384" s="247">
        <v>1</v>
      </c>
      <c r="AB384" s="247">
        <v>1</v>
      </c>
      <c r="AC384" s="247">
        <v>1</v>
      </c>
      <c r="AD384" s="247">
        <v>1</v>
      </c>
      <c r="AE384" s="247">
        <v>1</v>
      </c>
      <c r="AF384" s="247">
        <v>1</v>
      </c>
      <c r="AG384" s="247">
        <v>1</v>
      </c>
      <c r="AH384" s="247">
        <v>1</v>
      </c>
      <c r="AI384" s="247">
        <v>1</v>
      </c>
      <c r="AJ384" s="247">
        <v>1</v>
      </c>
      <c r="AK384" s="247">
        <v>1</v>
      </c>
      <c r="AL384" s="247">
        <v>1</v>
      </c>
      <c r="AM384" s="247">
        <v>1</v>
      </c>
      <c r="AN384" s="247">
        <v>1</v>
      </c>
      <c r="AO384" s="247">
        <v>1</v>
      </c>
      <c r="AP384" s="247">
        <v>1</v>
      </c>
      <c r="AQ384" s="247">
        <v>1</v>
      </c>
      <c r="AR384" s="247">
        <v>1</v>
      </c>
      <c r="AS384" s="247">
        <v>1</v>
      </c>
      <c r="AT384" s="247">
        <v>1</v>
      </c>
      <c r="AU384" s="247">
        <v>1</v>
      </c>
      <c r="AV384" s="247">
        <v>1</v>
      </c>
      <c r="AW384" s="247">
        <v>1</v>
      </c>
      <c r="AX384" s="247">
        <v>1</v>
      </c>
      <c r="AY384" s="247">
        <v>1</v>
      </c>
      <c r="AZ384" s="247">
        <v>1</v>
      </c>
      <c r="BA384" s="247">
        <v>1</v>
      </c>
      <c r="BB384" s="247">
        <v>1</v>
      </c>
      <c r="BC384" s="247">
        <v>1</v>
      </c>
      <c r="BD384" s="247">
        <v>1</v>
      </c>
      <c r="BE384" s="247">
        <v>1</v>
      </c>
      <c r="BF384" s="247">
        <v>1</v>
      </c>
      <c r="BG384" s="247">
        <v>1</v>
      </c>
      <c r="BH384" s="247">
        <v>1</v>
      </c>
      <c r="BI384" s="247">
        <v>1</v>
      </c>
      <c r="BJ384" s="247">
        <v>1</v>
      </c>
      <c r="BK384" s="247">
        <v>1</v>
      </c>
      <c r="BL384" s="247"/>
      <c r="BM384" s="248"/>
    </row>
    <row r="385" spans="1:65" s="236" customFormat="1" ht="5.25">
      <c r="A385" s="243">
        <v>174</v>
      </c>
      <c r="B385" s="249" t="s">
        <v>843</v>
      </c>
      <c r="C385" s="245" t="s">
        <v>526</v>
      </c>
      <c r="D385" s="246">
        <v>0.075</v>
      </c>
      <c r="E385" s="247">
        <v>1</v>
      </c>
      <c r="F385" s="247">
        <v>1</v>
      </c>
      <c r="G385" s="247">
        <v>1</v>
      </c>
      <c r="H385" s="247">
        <v>1</v>
      </c>
      <c r="I385" s="247">
        <v>1</v>
      </c>
      <c r="J385" s="247">
        <v>1</v>
      </c>
      <c r="K385" s="247">
        <v>1</v>
      </c>
      <c r="L385" s="247">
        <v>1</v>
      </c>
      <c r="M385" s="247">
        <v>1</v>
      </c>
      <c r="N385" s="247">
        <v>1</v>
      </c>
      <c r="O385" s="247">
        <v>1</v>
      </c>
      <c r="P385" s="247">
        <v>1</v>
      </c>
      <c r="Q385" s="247">
        <v>1</v>
      </c>
      <c r="R385" s="247">
        <v>1</v>
      </c>
      <c r="S385" s="247">
        <v>1</v>
      </c>
      <c r="T385" s="247">
        <v>1</v>
      </c>
      <c r="U385" s="247">
        <v>1</v>
      </c>
      <c r="V385" s="247">
        <v>1</v>
      </c>
      <c r="W385" s="247">
        <v>1</v>
      </c>
      <c r="X385" s="247">
        <v>1</v>
      </c>
      <c r="Y385" s="247">
        <v>1</v>
      </c>
      <c r="Z385" s="247">
        <v>1</v>
      </c>
      <c r="AA385" s="247">
        <v>1</v>
      </c>
      <c r="AB385" s="247">
        <v>1</v>
      </c>
      <c r="AC385" s="247">
        <v>1</v>
      </c>
      <c r="AD385" s="247">
        <v>1</v>
      </c>
      <c r="AE385" s="247">
        <v>1</v>
      </c>
      <c r="AF385" s="247">
        <v>1</v>
      </c>
      <c r="AG385" s="247">
        <v>1</v>
      </c>
      <c r="AH385" s="247">
        <v>1</v>
      </c>
      <c r="AI385" s="247">
        <v>1</v>
      </c>
      <c r="AJ385" s="247">
        <v>1</v>
      </c>
      <c r="AK385" s="247">
        <v>1</v>
      </c>
      <c r="AL385" s="247">
        <v>1</v>
      </c>
      <c r="AM385" s="247">
        <v>1</v>
      </c>
      <c r="AN385" s="247">
        <v>1</v>
      </c>
      <c r="AO385" s="247">
        <v>1</v>
      </c>
      <c r="AP385" s="247">
        <v>1</v>
      </c>
      <c r="AQ385" s="247">
        <v>1</v>
      </c>
      <c r="AR385" s="247">
        <v>1</v>
      </c>
      <c r="AS385" s="247">
        <v>1</v>
      </c>
      <c r="AT385" s="247">
        <v>1</v>
      </c>
      <c r="AU385" s="247">
        <v>1</v>
      </c>
      <c r="AV385" s="247">
        <v>1</v>
      </c>
      <c r="AW385" s="247">
        <v>1</v>
      </c>
      <c r="AX385" s="247">
        <v>1</v>
      </c>
      <c r="AY385" s="247">
        <v>1</v>
      </c>
      <c r="AZ385" s="247">
        <v>1</v>
      </c>
      <c r="BA385" s="247">
        <v>1</v>
      </c>
      <c r="BB385" s="247">
        <v>1</v>
      </c>
      <c r="BC385" s="247">
        <v>1</v>
      </c>
      <c r="BD385" s="247">
        <v>1</v>
      </c>
      <c r="BE385" s="247">
        <v>1</v>
      </c>
      <c r="BF385" s="247">
        <v>1</v>
      </c>
      <c r="BG385" s="247">
        <v>1</v>
      </c>
      <c r="BH385" s="247">
        <v>1</v>
      </c>
      <c r="BI385" s="247">
        <v>1</v>
      </c>
      <c r="BJ385" s="247">
        <v>1</v>
      </c>
      <c r="BK385" s="247">
        <v>1</v>
      </c>
      <c r="BL385" s="247"/>
      <c r="BM385" s="248"/>
    </row>
    <row r="386" spans="1:65" s="236" customFormat="1" ht="5.25">
      <c r="A386" s="243">
        <v>175</v>
      </c>
      <c r="B386" s="249" t="s">
        <v>680</v>
      </c>
      <c r="C386" s="245" t="s">
        <v>526</v>
      </c>
      <c r="D386" s="246">
        <v>0.075</v>
      </c>
      <c r="E386" s="247">
        <v>1</v>
      </c>
      <c r="F386" s="247">
        <v>1</v>
      </c>
      <c r="G386" s="247">
        <v>1</v>
      </c>
      <c r="H386" s="247">
        <v>1</v>
      </c>
      <c r="I386" s="247">
        <v>1</v>
      </c>
      <c r="J386" s="247">
        <v>1</v>
      </c>
      <c r="K386" s="247">
        <v>1</v>
      </c>
      <c r="L386" s="247">
        <v>1</v>
      </c>
      <c r="M386" s="247">
        <v>1</v>
      </c>
      <c r="N386" s="247">
        <v>1</v>
      </c>
      <c r="O386" s="247">
        <v>1</v>
      </c>
      <c r="P386" s="247">
        <v>1</v>
      </c>
      <c r="Q386" s="247">
        <v>1</v>
      </c>
      <c r="R386" s="247">
        <v>1</v>
      </c>
      <c r="S386" s="247">
        <v>1</v>
      </c>
      <c r="T386" s="247">
        <v>1</v>
      </c>
      <c r="U386" s="247">
        <v>1</v>
      </c>
      <c r="V386" s="247">
        <v>1</v>
      </c>
      <c r="W386" s="247">
        <v>1</v>
      </c>
      <c r="X386" s="247">
        <v>1</v>
      </c>
      <c r="Y386" s="247">
        <v>1</v>
      </c>
      <c r="Z386" s="247">
        <v>1</v>
      </c>
      <c r="AA386" s="247">
        <v>1</v>
      </c>
      <c r="AB386" s="247">
        <v>1</v>
      </c>
      <c r="AC386" s="247">
        <v>1</v>
      </c>
      <c r="AD386" s="247">
        <v>1</v>
      </c>
      <c r="AE386" s="247">
        <v>1</v>
      </c>
      <c r="AF386" s="247">
        <v>1</v>
      </c>
      <c r="AG386" s="247">
        <v>1</v>
      </c>
      <c r="AH386" s="247">
        <v>1</v>
      </c>
      <c r="AI386" s="247">
        <v>1</v>
      </c>
      <c r="AJ386" s="247">
        <v>1</v>
      </c>
      <c r="AK386" s="247">
        <v>1</v>
      </c>
      <c r="AL386" s="247">
        <v>1</v>
      </c>
      <c r="AM386" s="247">
        <v>1</v>
      </c>
      <c r="AN386" s="247">
        <v>1</v>
      </c>
      <c r="AO386" s="247">
        <v>1</v>
      </c>
      <c r="AP386" s="247">
        <v>1</v>
      </c>
      <c r="AQ386" s="247">
        <v>1</v>
      </c>
      <c r="AR386" s="247">
        <v>1</v>
      </c>
      <c r="AS386" s="247">
        <v>1</v>
      </c>
      <c r="AT386" s="247">
        <v>1</v>
      </c>
      <c r="AU386" s="247">
        <v>1</v>
      </c>
      <c r="AV386" s="247">
        <v>1</v>
      </c>
      <c r="AW386" s="247">
        <v>1</v>
      </c>
      <c r="AX386" s="247">
        <v>1</v>
      </c>
      <c r="AY386" s="247">
        <v>1</v>
      </c>
      <c r="AZ386" s="247">
        <v>1</v>
      </c>
      <c r="BA386" s="247">
        <v>1</v>
      </c>
      <c r="BB386" s="247">
        <v>1</v>
      </c>
      <c r="BC386" s="247">
        <v>1</v>
      </c>
      <c r="BD386" s="247">
        <v>1</v>
      </c>
      <c r="BE386" s="247">
        <v>1</v>
      </c>
      <c r="BF386" s="247">
        <v>1</v>
      </c>
      <c r="BG386" s="247">
        <v>1</v>
      </c>
      <c r="BH386" s="247">
        <v>1</v>
      </c>
      <c r="BI386" s="247">
        <v>1</v>
      </c>
      <c r="BJ386" s="247">
        <v>1</v>
      </c>
      <c r="BK386" s="247">
        <v>1</v>
      </c>
      <c r="BL386" s="247"/>
      <c r="BM386" s="248"/>
    </row>
    <row r="387" spans="1:65" s="236" customFormat="1" ht="5.25">
      <c r="A387" s="243">
        <v>176</v>
      </c>
      <c r="B387" s="249" t="s">
        <v>681</v>
      </c>
      <c r="C387" s="245" t="s">
        <v>526</v>
      </c>
      <c r="D387" s="246">
        <v>0.075</v>
      </c>
      <c r="E387" s="247">
        <v>1</v>
      </c>
      <c r="F387" s="247">
        <v>1</v>
      </c>
      <c r="G387" s="247">
        <v>1</v>
      </c>
      <c r="H387" s="247">
        <v>1</v>
      </c>
      <c r="I387" s="247">
        <v>1</v>
      </c>
      <c r="J387" s="247">
        <v>1</v>
      </c>
      <c r="K387" s="247">
        <v>1</v>
      </c>
      <c r="L387" s="247">
        <v>1</v>
      </c>
      <c r="M387" s="247">
        <v>1</v>
      </c>
      <c r="N387" s="247">
        <v>1</v>
      </c>
      <c r="O387" s="247">
        <v>1</v>
      </c>
      <c r="P387" s="247">
        <v>1</v>
      </c>
      <c r="Q387" s="247">
        <v>1</v>
      </c>
      <c r="R387" s="247">
        <v>1</v>
      </c>
      <c r="S387" s="247">
        <v>1</v>
      </c>
      <c r="T387" s="247">
        <v>1</v>
      </c>
      <c r="U387" s="247">
        <v>1</v>
      </c>
      <c r="V387" s="247">
        <v>1</v>
      </c>
      <c r="W387" s="247">
        <v>1</v>
      </c>
      <c r="X387" s="247">
        <v>1</v>
      </c>
      <c r="Y387" s="247">
        <v>1</v>
      </c>
      <c r="Z387" s="247">
        <v>1</v>
      </c>
      <c r="AA387" s="247">
        <v>1</v>
      </c>
      <c r="AB387" s="247">
        <v>1</v>
      </c>
      <c r="AC387" s="247">
        <v>1</v>
      </c>
      <c r="AD387" s="247">
        <v>1</v>
      </c>
      <c r="AE387" s="247">
        <v>1</v>
      </c>
      <c r="AF387" s="247">
        <v>1</v>
      </c>
      <c r="AG387" s="247">
        <v>1</v>
      </c>
      <c r="AH387" s="247">
        <v>1</v>
      </c>
      <c r="AI387" s="247">
        <v>1</v>
      </c>
      <c r="AJ387" s="247">
        <v>1</v>
      </c>
      <c r="AK387" s="247">
        <v>1</v>
      </c>
      <c r="AL387" s="247">
        <v>1</v>
      </c>
      <c r="AM387" s="247">
        <v>1</v>
      </c>
      <c r="AN387" s="247">
        <v>1</v>
      </c>
      <c r="AO387" s="247">
        <v>1</v>
      </c>
      <c r="AP387" s="247">
        <v>1</v>
      </c>
      <c r="AQ387" s="247">
        <v>1</v>
      </c>
      <c r="AR387" s="247">
        <v>1</v>
      </c>
      <c r="AS387" s="247">
        <v>1</v>
      </c>
      <c r="AT387" s="247">
        <v>1</v>
      </c>
      <c r="AU387" s="247">
        <v>1</v>
      </c>
      <c r="AV387" s="247">
        <v>1</v>
      </c>
      <c r="AW387" s="247">
        <v>1</v>
      </c>
      <c r="AX387" s="247">
        <v>1</v>
      </c>
      <c r="AY387" s="247">
        <v>1</v>
      </c>
      <c r="AZ387" s="247">
        <v>1</v>
      </c>
      <c r="BA387" s="247">
        <v>1</v>
      </c>
      <c r="BB387" s="247">
        <v>1</v>
      </c>
      <c r="BC387" s="247">
        <v>1</v>
      </c>
      <c r="BD387" s="247">
        <v>1</v>
      </c>
      <c r="BE387" s="247">
        <v>1</v>
      </c>
      <c r="BF387" s="247">
        <v>1</v>
      </c>
      <c r="BG387" s="247">
        <v>1</v>
      </c>
      <c r="BH387" s="247">
        <v>1</v>
      </c>
      <c r="BI387" s="247">
        <v>1</v>
      </c>
      <c r="BJ387" s="247">
        <v>1</v>
      </c>
      <c r="BK387" s="247">
        <v>1</v>
      </c>
      <c r="BL387" s="247"/>
      <c r="BM387" s="248"/>
    </row>
    <row r="388" spans="1:65" s="236" customFormat="1" ht="5.25">
      <c r="A388" s="243">
        <v>177</v>
      </c>
      <c r="B388" s="249" t="s">
        <v>682</v>
      </c>
      <c r="C388" s="245" t="s">
        <v>526</v>
      </c>
      <c r="D388" s="246">
        <v>0.08</v>
      </c>
      <c r="E388" s="247">
        <v>1</v>
      </c>
      <c r="F388" s="247">
        <v>1</v>
      </c>
      <c r="G388" s="247">
        <v>1</v>
      </c>
      <c r="H388" s="247">
        <v>1</v>
      </c>
      <c r="I388" s="247">
        <v>1</v>
      </c>
      <c r="J388" s="247">
        <v>1</v>
      </c>
      <c r="K388" s="247">
        <v>1</v>
      </c>
      <c r="L388" s="247">
        <v>1</v>
      </c>
      <c r="M388" s="247">
        <v>1</v>
      </c>
      <c r="N388" s="247">
        <v>1</v>
      </c>
      <c r="O388" s="247">
        <v>1</v>
      </c>
      <c r="P388" s="247">
        <v>1</v>
      </c>
      <c r="Q388" s="247">
        <v>1</v>
      </c>
      <c r="R388" s="247">
        <v>1</v>
      </c>
      <c r="S388" s="247">
        <v>1</v>
      </c>
      <c r="T388" s="247">
        <v>1</v>
      </c>
      <c r="U388" s="247">
        <v>1</v>
      </c>
      <c r="V388" s="247">
        <v>1</v>
      </c>
      <c r="W388" s="247">
        <v>1</v>
      </c>
      <c r="X388" s="247">
        <v>1</v>
      </c>
      <c r="Y388" s="247">
        <v>1</v>
      </c>
      <c r="Z388" s="247">
        <v>1</v>
      </c>
      <c r="AA388" s="247">
        <v>1</v>
      </c>
      <c r="AB388" s="247">
        <v>1</v>
      </c>
      <c r="AC388" s="247">
        <v>1</v>
      </c>
      <c r="AD388" s="247">
        <v>1</v>
      </c>
      <c r="AE388" s="247">
        <v>1</v>
      </c>
      <c r="AF388" s="247">
        <v>1</v>
      </c>
      <c r="AG388" s="247">
        <v>1</v>
      </c>
      <c r="AH388" s="247">
        <v>1</v>
      </c>
      <c r="AI388" s="247">
        <v>1</v>
      </c>
      <c r="AJ388" s="247">
        <v>1</v>
      </c>
      <c r="AK388" s="247">
        <v>1</v>
      </c>
      <c r="AL388" s="247">
        <v>1</v>
      </c>
      <c r="AM388" s="247">
        <v>1</v>
      </c>
      <c r="AN388" s="247">
        <v>1</v>
      </c>
      <c r="AO388" s="247">
        <v>1</v>
      </c>
      <c r="AP388" s="247">
        <v>1</v>
      </c>
      <c r="AQ388" s="247">
        <v>1</v>
      </c>
      <c r="AR388" s="247">
        <v>1</v>
      </c>
      <c r="AS388" s="247">
        <v>1</v>
      </c>
      <c r="AT388" s="247">
        <v>1</v>
      </c>
      <c r="AU388" s="247">
        <v>1</v>
      </c>
      <c r="AV388" s="247">
        <v>1</v>
      </c>
      <c r="AW388" s="247">
        <v>1</v>
      </c>
      <c r="AX388" s="247">
        <v>1</v>
      </c>
      <c r="AY388" s="247">
        <v>1</v>
      </c>
      <c r="AZ388" s="247">
        <v>1</v>
      </c>
      <c r="BA388" s="247">
        <v>1</v>
      </c>
      <c r="BB388" s="247">
        <v>1</v>
      </c>
      <c r="BC388" s="247">
        <v>1</v>
      </c>
      <c r="BD388" s="247">
        <v>1</v>
      </c>
      <c r="BE388" s="247">
        <v>1</v>
      </c>
      <c r="BF388" s="247">
        <v>1</v>
      </c>
      <c r="BG388" s="247">
        <v>1</v>
      </c>
      <c r="BH388" s="247">
        <v>1</v>
      </c>
      <c r="BI388" s="247">
        <v>1</v>
      </c>
      <c r="BJ388" s="247">
        <v>1</v>
      </c>
      <c r="BK388" s="247">
        <v>1</v>
      </c>
      <c r="BL388" s="247"/>
      <c r="BM388" s="248"/>
    </row>
    <row r="389" spans="1:65" s="236" customFormat="1" ht="5.25">
      <c r="A389" s="243">
        <v>178</v>
      </c>
      <c r="B389" s="249" t="s">
        <v>683</v>
      </c>
      <c r="C389" s="245" t="s">
        <v>526</v>
      </c>
      <c r="D389" s="246">
        <v>0.075</v>
      </c>
      <c r="E389" s="247">
        <v>1</v>
      </c>
      <c r="F389" s="247">
        <v>1</v>
      </c>
      <c r="G389" s="247">
        <v>1</v>
      </c>
      <c r="H389" s="247">
        <v>1</v>
      </c>
      <c r="I389" s="247">
        <v>1</v>
      </c>
      <c r="J389" s="247">
        <v>1</v>
      </c>
      <c r="K389" s="247">
        <v>1</v>
      </c>
      <c r="L389" s="247">
        <v>1</v>
      </c>
      <c r="M389" s="247">
        <v>1</v>
      </c>
      <c r="N389" s="247">
        <v>1</v>
      </c>
      <c r="O389" s="247">
        <v>1</v>
      </c>
      <c r="P389" s="247">
        <v>1</v>
      </c>
      <c r="Q389" s="247">
        <v>1</v>
      </c>
      <c r="R389" s="247">
        <v>1</v>
      </c>
      <c r="S389" s="247">
        <v>1</v>
      </c>
      <c r="T389" s="247">
        <v>1</v>
      </c>
      <c r="U389" s="247">
        <v>1</v>
      </c>
      <c r="V389" s="247">
        <v>1</v>
      </c>
      <c r="W389" s="247">
        <v>1</v>
      </c>
      <c r="X389" s="247">
        <v>1</v>
      </c>
      <c r="Y389" s="247">
        <v>1</v>
      </c>
      <c r="Z389" s="247">
        <v>1</v>
      </c>
      <c r="AA389" s="247">
        <v>1</v>
      </c>
      <c r="AB389" s="247">
        <v>1</v>
      </c>
      <c r="AC389" s="247">
        <v>1</v>
      </c>
      <c r="AD389" s="247">
        <v>1</v>
      </c>
      <c r="AE389" s="247">
        <v>1</v>
      </c>
      <c r="AF389" s="247">
        <v>1</v>
      </c>
      <c r="AG389" s="247">
        <v>1</v>
      </c>
      <c r="AH389" s="247">
        <v>1</v>
      </c>
      <c r="AI389" s="247">
        <v>1</v>
      </c>
      <c r="AJ389" s="247">
        <v>1</v>
      </c>
      <c r="AK389" s="247">
        <v>1</v>
      </c>
      <c r="AL389" s="247">
        <v>1</v>
      </c>
      <c r="AM389" s="247">
        <v>1</v>
      </c>
      <c r="AN389" s="247">
        <v>1</v>
      </c>
      <c r="AO389" s="247">
        <v>1</v>
      </c>
      <c r="AP389" s="247">
        <v>1</v>
      </c>
      <c r="AQ389" s="247">
        <v>1</v>
      </c>
      <c r="AR389" s="247">
        <v>1</v>
      </c>
      <c r="AS389" s="247">
        <v>1</v>
      </c>
      <c r="AT389" s="247">
        <v>1</v>
      </c>
      <c r="AU389" s="247">
        <v>1</v>
      </c>
      <c r="AV389" s="247">
        <v>1</v>
      </c>
      <c r="AW389" s="247">
        <v>1</v>
      </c>
      <c r="AX389" s="247">
        <v>1</v>
      </c>
      <c r="AY389" s="247">
        <v>1</v>
      </c>
      <c r="AZ389" s="247">
        <v>1</v>
      </c>
      <c r="BA389" s="247">
        <v>1</v>
      </c>
      <c r="BB389" s="247">
        <v>1</v>
      </c>
      <c r="BC389" s="247">
        <v>1</v>
      </c>
      <c r="BD389" s="247">
        <v>1</v>
      </c>
      <c r="BE389" s="247">
        <v>1</v>
      </c>
      <c r="BF389" s="247">
        <v>1</v>
      </c>
      <c r="BG389" s="247">
        <v>1</v>
      </c>
      <c r="BH389" s="247">
        <v>1</v>
      </c>
      <c r="BI389" s="247">
        <v>1</v>
      </c>
      <c r="BJ389" s="247">
        <v>1</v>
      </c>
      <c r="BK389" s="247">
        <v>1</v>
      </c>
      <c r="BL389" s="247"/>
      <c r="BM389" s="248"/>
    </row>
    <row r="390" spans="1:65" s="236" customFormat="1" ht="5.25">
      <c r="A390" s="243">
        <v>179</v>
      </c>
      <c r="B390" s="249" t="s">
        <v>684</v>
      </c>
      <c r="C390" s="245" t="s">
        <v>526</v>
      </c>
      <c r="D390" s="246">
        <v>0.075</v>
      </c>
      <c r="E390" s="247">
        <v>1</v>
      </c>
      <c r="F390" s="247">
        <v>1</v>
      </c>
      <c r="G390" s="247">
        <v>1</v>
      </c>
      <c r="H390" s="247">
        <v>1</v>
      </c>
      <c r="I390" s="247">
        <v>1</v>
      </c>
      <c r="J390" s="247">
        <v>1</v>
      </c>
      <c r="K390" s="247">
        <v>1</v>
      </c>
      <c r="L390" s="247">
        <v>1</v>
      </c>
      <c r="M390" s="247">
        <v>1</v>
      </c>
      <c r="N390" s="247">
        <v>1</v>
      </c>
      <c r="O390" s="247">
        <v>1</v>
      </c>
      <c r="P390" s="247">
        <v>1</v>
      </c>
      <c r="Q390" s="247">
        <v>1</v>
      </c>
      <c r="R390" s="247">
        <v>1</v>
      </c>
      <c r="S390" s="247">
        <v>1</v>
      </c>
      <c r="T390" s="247">
        <v>1</v>
      </c>
      <c r="U390" s="247">
        <v>1</v>
      </c>
      <c r="V390" s="247">
        <v>1</v>
      </c>
      <c r="W390" s="247">
        <v>1</v>
      </c>
      <c r="X390" s="247">
        <v>1</v>
      </c>
      <c r="Y390" s="247">
        <v>1</v>
      </c>
      <c r="Z390" s="247">
        <v>1</v>
      </c>
      <c r="AA390" s="247">
        <v>1</v>
      </c>
      <c r="AB390" s="247">
        <v>1</v>
      </c>
      <c r="AC390" s="247">
        <v>1</v>
      </c>
      <c r="AD390" s="247">
        <v>1</v>
      </c>
      <c r="AE390" s="247">
        <v>1</v>
      </c>
      <c r="AF390" s="247">
        <v>1</v>
      </c>
      <c r="AG390" s="247">
        <v>1</v>
      </c>
      <c r="AH390" s="247">
        <v>1</v>
      </c>
      <c r="AI390" s="247">
        <v>1</v>
      </c>
      <c r="AJ390" s="247">
        <v>1</v>
      </c>
      <c r="AK390" s="247">
        <v>1</v>
      </c>
      <c r="AL390" s="247">
        <v>1</v>
      </c>
      <c r="AM390" s="247">
        <v>1</v>
      </c>
      <c r="AN390" s="247">
        <v>1</v>
      </c>
      <c r="AO390" s="247">
        <v>1</v>
      </c>
      <c r="AP390" s="247">
        <v>1</v>
      </c>
      <c r="AQ390" s="247">
        <v>1</v>
      </c>
      <c r="AR390" s="247">
        <v>1</v>
      </c>
      <c r="AS390" s="247">
        <v>1</v>
      </c>
      <c r="AT390" s="247">
        <v>1</v>
      </c>
      <c r="AU390" s="247">
        <v>1</v>
      </c>
      <c r="AV390" s="247">
        <v>1</v>
      </c>
      <c r="AW390" s="247">
        <v>1</v>
      </c>
      <c r="AX390" s="247">
        <v>1</v>
      </c>
      <c r="AY390" s="247">
        <v>1</v>
      </c>
      <c r="AZ390" s="247">
        <v>1</v>
      </c>
      <c r="BA390" s="247">
        <v>1</v>
      </c>
      <c r="BB390" s="247">
        <v>1</v>
      </c>
      <c r="BC390" s="247">
        <v>1</v>
      </c>
      <c r="BD390" s="247">
        <v>1</v>
      </c>
      <c r="BE390" s="247">
        <v>1</v>
      </c>
      <c r="BF390" s="247">
        <v>1</v>
      </c>
      <c r="BG390" s="247">
        <v>1</v>
      </c>
      <c r="BH390" s="247">
        <v>1</v>
      </c>
      <c r="BI390" s="247">
        <v>1</v>
      </c>
      <c r="BJ390" s="247">
        <v>1</v>
      </c>
      <c r="BK390" s="247">
        <v>1</v>
      </c>
      <c r="BL390" s="247"/>
      <c r="BM390" s="248"/>
    </row>
    <row r="391" spans="1:65" s="236" customFormat="1" ht="5.25">
      <c r="A391" s="243">
        <v>180</v>
      </c>
      <c r="B391" s="249" t="s">
        <v>685</v>
      </c>
      <c r="C391" s="245" t="s">
        <v>526</v>
      </c>
      <c r="D391" s="246">
        <v>0.08</v>
      </c>
      <c r="E391" s="247">
        <v>1</v>
      </c>
      <c r="F391" s="247">
        <v>1</v>
      </c>
      <c r="G391" s="247">
        <v>1</v>
      </c>
      <c r="H391" s="247">
        <v>1</v>
      </c>
      <c r="I391" s="247">
        <v>1</v>
      </c>
      <c r="J391" s="247">
        <v>1</v>
      </c>
      <c r="K391" s="247">
        <v>1</v>
      </c>
      <c r="L391" s="247">
        <v>1</v>
      </c>
      <c r="M391" s="247">
        <v>1</v>
      </c>
      <c r="N391" s="247">
        <v>1</v>
      </c>
      <c r="O391" s="247">
        <v>1</v>
      </c>
      <c r="P391" s="247">
        <v>1</v>
      </c>
      <c r="Q391" s="247">
        <v>1</v>
      </c>
      <c r="R391" s="247">
        <v>1</v>
      </c>
      <c r="S391" s="247">
        <v>1</v>
      </c>
      <c r="T391" s="247">
        <v>1</v>
      </c>
      <c r="U391" s="247">
        <v>1</v>
      </c>
      <c r="V391" s="247">
        <v>1</v>
      </c>
      <c r="W391" s="247">
        <v>1</v>
      </c>
      <c r="X391" s="247">
        <v>1</v>
      </c>
      <c r="Y391" s="247">
        <v>1</v>
      </c>
      <c r="Z391" s="247">
        <v>1</v>
      </c>
      <c r="AA391" s="247">
        <v>1</v>
      </c>
      <c r="AB391" s="247">
        <v>1</v>
      </c>
      <c r="AC391" s="247">
        <v>1</v>
      </c>
      <c r="AD391" s="247">
        <v>1</v>
      </c>
      <c r="AE391" s="247">
        <v>1</v>
      </c>
      <c r="AF391" s="247">
        <v>1</v>
      </c>
      <c r="AG391" s="247">
        <v>1</v>
      </c>
      <c r="AH391" s="247">
        <v>1</v>
      </c>
      <c r="AI391" s="247">
        <v>1</v>
      </c>
      <c r="AJ391" s="247">
        <v>1</v>
      </c>
      <c r="AK391" s="247">
        <v>1</v>
      </c>
      <c r="AL391" s="247">
        <v>1</v>
      </c>
      <c r="AM391" s="247">
        <v>1</v>
      </c>
      <c r="AN391" s="247">
        <v>1</v>
      </c>
      <c r="AO391" s="247">
        <v>1</v>
      </c>
      <c r="AP391" s="247">
        <v>1</v>
      </c>
      <c r="AQ391" s="247">
        <v>1</v>
      </c>
      <c r="AR391" s="247">
        <v>1</v>
      </c>
      <c r="AS391" s="247">
        <v>1</v>
      </c>
      <c r="AT391" s="247">
        <v>1</v>
      </c>
      <c r="AU391" s="247">
        <v>1</v>
      </c>
      <c r="AV391" s="247">
        <v>1</v>
      </c>
      <c r="AW391" s="247">
        <v>1</v>
      </c>
      <c r="AX391" s="247">
        <v>1</v>
      </c>
      <c r="AY391" s="247">
        <v>1</v>
      </c>
      <c r="AZ391" s="247">
        <v>1</v>
      </c>
      <c r="BA391" s="247">
        <v>1</v>
      </c>
      <c r="BB391" s="247">
        <v>1</v>
      </c>
      <c r="BC391" s="247">
        <v>1</v>
      </c>
      <c r="BD391" s="247">
        <v>1</v>
      </c>
      <c r="BE391" s="247">
        <v>1</v>
      </c>
      <c r="BF391" s="247">
        <v>1</v>
      </c>
      <c r="BG391" s="247">
        <v>1</v>
      </c>
      <c r="BH391" s="247">
        <v>1</v>
      </c>
      <c r="BI391" s="247">
        <v>1</v>
      </c>
      <c r="BJ391" s="247">
        <v>1</v>
      </c>
      <c r="BK391" s="247">
        <v>1</v>
      </c>
      <c r="BL391" s="247"/>
      <c r="BM391" s="248"/>
    </row>
    <row r="392" spans="1:65" s="236" customFormat="1" ht="5.25">
      <c r="A392" s="243">
        <v>181</v>
      </c>
      <c r="B392" s="249" t="s">
        <v>686</v>
      </c>
      <c r="C392" s="245" t="s">
        <v>526</v>
      </c>
      <c r="D392" s="246">
        <v>0.08</v>
      </c>
      <c r="E392" s="247">
        <v>1</v>
      </c>
      <c r="F392" s="247">
        <v>1</v>
      </c>
      <c r="G392" s="247">
        <v>1</v>
      </c>
      <c r="H392" s="247">
        <v>1</v>
      </c>
      <c r="I392" s="247">
        <v>1</v>
      </c>
      <c r="J392" s="247">
        <v>1</v>
      </c>
      <c r="K392" s="247">
        <v>1</v>
      </c>
      <c r="L392" s="247">
        <v>1</v>
      </c>
      <c r="M392" s="247">
        <v>1</v>
      </c>
      <c r="N392" s="247">
        <v>1</v>
      </c>
      <c r="O392" s="247">
        <v>1</v>
      </c>
      <c r="P392" s="247">
        <v>1</v>
      </c>
      <c r="Q392" s="247">
        <v>1</v>
      </c>
      <c r="R392" s="247">
        <v>1</v>
      </c>
      <c r="S392" s="247">
        <v>1</v>
      </c>
      <c r="T392" s="247">
        <v>1</v>
      </c>
      <c r="U392" s="247">
        <v>1</v>
      </c>
      <c r="V392" s="247">
        <v>1</v>
      </c>
      <c r="W392" s="247">
        <v>1</v>
      </c>
      <c r="X392" s="247">
        <v>1</v>
      </c>
      <c r="Y392" s="247">
        <v>1</v>
      </c>
      <c r="Z392" s="247">
        <v>1</v>
      </c>
      <c r="AA392" s="247">
        <v>1</v>
      </c>
      <c r="AB392" s="247">
        <v>1</v>
      </c>
      <c r="AC392" s="247">
        <v>1</v>
      </c>
      <c r="AD392" s="247">
        <v>1</v>
      </c>
      <c r="AE392" s="247">
        <v>1</v>
      </c>
      <c r="AF392" s="247">
        <v>1</v>
      </c>
      <c r="AG392" s="247">
        <v>1</v>
      </c>
      <c r="AH392" s="247">
        <v>1</v>
      </c>
      <c r="AI392" s="247">
        <v>1</v>
      </c>
      <c r="AJ392" s="247">
        <v>1</v>
      </c>
      <c r="AK392" s="247">
        <v>1</v>
      </c>
      <c r="AL392" s="247">
        <v>1</v>
      </c>
      <c r="AM392" s="247">
        <v>1</v>
      </c>
      <c r="AN392" s="247">
        <v>1</v>
      </c>
      <c r="AO392" s="247">
        <v>1</v>
      </c>
      <c r="AP392" s="247">
        <v>1</v>
      </c>
      <c r="AQ392" s="247">
        <v>1</v>
      </c>
      <c r="AR392" s="247">
        <v>1</v>
      </c>
      <c r="AS392" s="247">
        <v>1</v>
      </c>
      <c r="AT392" s="247">
        <v>1</v>
      </c>
      <c r="AU392" s="247">
        <v>1</v>
      </c>
      <c r="AV392" s="247">
        <v>1</v>
      </c>
      <c r="AW392" s="247">
        <v>1</v>
      </c>
      <c r="AX392" s="247">
        <v>1</v>
      </c>
      <c r="AY392" s="247">
        <v>1</v>
      </c>
      <c r="AZ392" s="247">
        <v>1</v>
      </c>
      <c r="BA392" s="247">
        <v>1</v>
      </c>
      <c r="BB392" s="247">
        <v>1</v>
      </c>
      <c r="BC392" s="247">
        <v>1</v>
      </c>
      <c r="BD392" s="247">
        <v>1</v>
      </c>
      <c r="BE392" s="247">
        <v>1</v>
      </c>
      <c r="BF392" s="247">
        <v>1</v>
      </c>
      <c r="BG392" s="247">
        <v>1</v>
      </c>
      <c r="BH392" s="247">
        <v>1</v>
      </c>
      <c r="BI392" s="247">
        <v>1</v>
      </c>
      <c r="BJ392" s="247">
        <v>1</v>
      </c>
      <c r="BK392" s="247">
        <v>1</v>
      </c>
      <c r="BL392" s="247"/>
      <c r="BM392" s="248"/>
    </row>
    <row r="393" spans="1:65" s="236" customFormat="1" ht="5.25">
      <c r="A393" s="243">
        <v>182</v>
      </c>
      <c r="B393" s="249" t="s">
        <v>687</v>
      </c>
      <c r="C393" s="245" t="s">
        <v>526</v>
      </c>
      <c r="D393" s="246">
        <v>0.08</v>
      </c>
      <c r="E393" s="247">
        <v>1</v>
      </c>
      <c r="F393" s="247">
        <v>1</v>
      </c>
      <c r="G393" s="247">
        <v>1</v>
      </c>
      <c r="H393" s="247">
        <v>1</v>
      </c>
      <c r="I393" s="247">
        <v>1</v>
      </c>
      <c r="J393" s="247">
        <v>1</v>
      </c>
      <c r="K393" s="247">
        <v>1</v>
      </c>
      <c r="L393" s="247">
        <v>1</v>
      </c>
      <c r="M393" s="247">
        <v>1</v>
      </c>
      <c r="N393" s="247">
        <v>1</v>
      </c>
      <c r="O393" s="247">
        <v>1</v>
      </c>
      <c r="P393" s="247">
        <v>1</v>
      </c>
      <c r="Q393" s="247">
        <v>1</v>
      </c>
      <c r="R393" s="247">
        <v>1</v>
      </c>
      <c r="S393" s="247">
        <v>1</v>
      </c>
      <c r="T393" s="247">
        <v>1</v>
      </c>
      <c r="U393" s="247">
        <v>1</v>
      </c>
      <c r="V393" s="247">
        <v>1</v>
      </c>
      <c r="W393" s="247">
        <v>1</v>
      </c>
      <c r="X393" s="247">
        <v>1</v>
      </c>
      <c r="Y393" s="247">
        <v>1</v>
      </c>
      <c r="Z393" s="247">
        <v>1</v>
      </c>
      <c r="AA393" s="247">
        <v>1</v>
      </c>
      <c r="AB393" s="247">
        <v>1</v>
      </c>
      <c r="AC393" s="247">
        <v>1</v>
      </c>
      <c r="AD393" s="247">
        <v>1</v>
      </c>
      <c r="AE393" s="247">
        <v>1</v>
      </c>
      <c r="AF393" s="247">
        <v>1</v>
      </c>
      <c r="AG393" s="247">
        <v>1</v>
      </c>
      <c r="AH393" s="247">
        <v>1</v>
      </c>
      <c r="AI393" s="247">
        <v>1</v>
      </c>
      <c r="AJ393" s="247">
        <v>1</v>
      </c>
      <c r="AK393" s="247">
        <v>1</v>
      </c>
      <c r="AL393" s="247">
        <v>1</v>
      </c>
      <c r="AM393" s="247">
        <v>1</v>
      </c>
      <c r="AN393" s="247">
        <v>1</v>
      </c>
      <c r="AO393" s="247">
        <v>1</v>
      </c>
      <c r="AP393" s="247">
        <v>1</v>
      </c>
      <c r="AQ393" s="247">
        <v>1</v>
      </c>
      <c r="AR393" s="247">
        <v>1</v>
      </c>
      <c r="AS393" s="247">
        <v>1</v>
      </c>
      <c r="AT393" s="247">
        <v>1</v>
      </c>
      <c r="AU393" s="247">
        <v>1</v>
      </c>
      <c r="AV393" s="247">
        <v>1</v>
      </c>
      <c r="AW393" s="247">
        <v>1</v>
      </c>
      <c r="AX393" s="247">
        <v>1</v>
      </c>
      <c r="AY393" s="247">
        <v>1</v>
      </c>
      <c r="AZ393" s="247">
        <v>1</v>
      </c>
      <c r="BA393" s="247">
        <v>1</v>
      </c>
      <c r="BB393" s="247">
        <v>1</v>
      </c>
      <c r="BC393" s="247">
        <v>1</v>
      </c>
      <c r="BD393" s="247">
        <v>1</v>
      </c>
      <c r="BE393" s="247">
        <v>1</v>
      </c>
      <c r="BF393" s="247">
        <v>1</v>
      </c>
      <c r="BG393" s="247">
        <v>1</v>
      </c>
      <c r="BH393" s="247">
        <v>1</v>
      </c>
      <c r="BI393" s="247">
        <v>1</v>
      </c>
      <c r="BJ393" s="247">
        <v>1</v>
      </c>
      <c r="BK393" s="247">
        <v>1</v>
      </c>
      <c r="BL393" s="247"/>
      <c r="BM393" s="248"/>
    </row>
    <row r="394" spans="1:65" s="236" customFormat="1" ht="5.25">
      <c r="A394" s="243">
        <v>183</v>
      </c>
      <c r="B394" s="249" t="s">
        <v>688</v>
      </c>
      <c r="C394" s="245" t="s">
        <v>526</v>
      </c>
      <c r="D394" s="246">
        <v>0.075</v>
      </c>
      <c r="E394" s="247">
        <v>1</v>
      </c>
      <c r="F394" s="247">
        <v>1</v>
      </c>
      <c r="G394" s="247">
        <v>1</v>
      </c>
      <c r="H394" s="247">
        <v>1</v>
      </c>
      <c r="I394" s="247">
        <v>1</v>
      </c>
      <c r="J394" s="247">
        <v>1</v>
      </c>
      <c r="K394" s="247">
        <v>1</v>
      </c>
      <c r="L394" s="247">
        <v>1</v>
      </c>
      <c r="M394" s="247">
        <v>1</v>
      </c>
      <c r="N394" s="247">
        <v>1</v>
      </c>
      <c r="O394" s="247">
        <v>1</v>
      </c>
      <c r="P394" s="247">
        <v>1</v>
      </c>
      <c r="Q394" s="247">
        <v>1</v>
      </c>
      <c r="R394" s="247">
        <v>1</v>
      </c>
      <c r="S394" s="247">
        <v>1</v>
      </c>
      <c r="T394" s="247">
        <v>1</v>
      </c>
      <c r="U394" s="247">
        <v>1</v>
      </c>
      <c r="V394" s="247">
        <v>1</v>
      </c>
      <c r="W394" s="247">
        <v>1</v>
      </c>
      <c r="X394" s="247">
        <v>1</v>
      </c>
      <c r="Y394" s="247">
        <v>1</v>
      </c>
      <c r="Z394" s="247">
        <v>1</v>
      </c>
      <c r="AA394" s="247">
        <v>1</v>
      </c>
      <c r="AB394" s="247">
        <v>1</v>
      </c>
      <c r="AC394" s="247">
        <v>1</v>
      </c>
      <c r="AD394" s="247">
        <v>1</v>
      </c>
      <c r="AE394" s="247">
        <v>1</v>
      </c>
      <c r="AF394" s="247">
        <v>1</v>
      </c>
      <c r="AG394" s="247">
        <v>1</v>
      </c>
      <c r="AH394" s="247">
        <v>1</v>
      </c>
      <c r="AI394" s="247">
        <v>1</v>
      </c>
      <c r="AJ394" s="247">
        <v>1</v>
      </c>
      <c r="AK394" s="247">
        <v>1</v>
      </c>
      <c r="AL394" s="247">
        <v>1</v>
      </c>
      <c r="AM394" s="247">
        <v>1</v>
      </c>
      <c r="AN394" s="247">
        <v>1</v>
      </c>
      <c r="AO394" s="247">
        <v>1</v>
      </c>
      <c r="AP394" s="247">
        <v>1</v>
      </c>
      <c r="AQ394" s="247">
        <v>1</v>
      </c>
      <c r="AR394" s="247">
        <v>1</v>
      </c>
      <c r="AS394" s="247">
        <v>1</v>
      </c>
      <c r="AT394" s="247">
        <v>1</v>
      </c>
      <c r="AU394" s="247">
        <v>1</v>
      </c>
      <c r="AV394" s="247">
        <v>1</v>
      </c>
      <c r="AW394" s="247">
        <v>1</v>
      </c>
      <c r="AX394" s="247">
        <v>1</v>
      </c>
      <c r="AY394" s="247">
        <v>1</v>
      </c>
      <c r="AZ394" s="247">
        <v>1</v>
      </c>
      <c r="BA394" s="247">
        <v>1</v>
      </c>
      <c r="BB394" s="247">
        <v>1</v>
      </c>
      <c r="BC394" s="247">
        <v>1</v>
      </c>
      <c r="BD394" s="247">
        <v>1</v>
      </c>
      <c r="BE394" s="247">
        <v>1</v>
      </c>
      <c r="BF394" s="247">
        <v>1</v>
      </c>
      <c r="BG394" s="247">
        <v>1</v>
      </c>
      <c r="BH394" s="247">
        <v>1</v>
      </c>
      <c r="BI394" s="247">
        <v>1</v>
      </c>
      <c r="BJ394" s="247">
        <v>1</v>
      </c>
      <c r="BK394" s="247">
        <v>1</v>
      </c>
      <c r="BL394" s="247"/>
      <c r="BM394" s="248"/>
    </row>
    <row r="395" spans="1:65" s="236" customFormat="1" ht="5.25">
      <c r="A395" s="243">
        <v>184</v>
      </c>
      <c r="B395" s="249" t="s">
        <v>689</v>
      </c>
      <c r="C395" s="245" t="s">
        <v>526</v>
      </c>
      <c r="D395" s="246">
        <v>0.075</v>
      </c>
      <c r="E395" s="247">
        <v>1</v>
      </c>
      <c r="F395" s="247">
        <v>1</v>
      </c>
      <c r="G395" s="247">
        <v>1</v>
      </c>
      <c r="H395" s="247">
        <v>1</v>
      </c>
      <c r="I395" s="247">
        <v>1</v>
      </c>
      <c r="J395" s="247">
        <v>1</v>
      </c>
      <c r="K395" s="247">
        <v>1</v>
      </c>
      <c r="L395" s="247">
        <v>1</v>
      </c>
      <c r="M395" s="247">
        <v>1</v>
      </c>
      <c r="N395" s="247">
        <v>1</v>
      </c>
      <c r="O395" s="247">
        <v>1</v>
      </c>
      <c r="P395" s="247">
        <v>1</v>
      </c>
      <c r="Q395" s="247">
        <v>1</v>
      </c>
      <c r="R395" s="247">
        <v>1</v>
      </c>
      <c r="S395" s="247">
        <v>1</v>
      </c>
      <c r="T395" s="247">
        <v>1</v>
      </c>
      <c r="U395" s="247">
        <v>1</v>
      </c>
      <c r="V395" s="247">
        <v>1</v>
      </c>
      <c r="W395" s="247">
        <v>1</v>
      </c>
      <c r="X395" s="247">
        <v>1</v>
      </c>
      <c r="Y395" s="247">
        <v>1</v>
      </c>
      <c r="Z395" s="247">
        <v>1</v>
      </c>
      <c r="AA395" s="247">
        <v>1</v>
      </c>
      <c r="AB395" s="247">
        <v>1</v>
      </c>
      <c r="AC395" s="247">
        <v>1</v>
      </c>
      <c r="AD395" s="247">
        <v>1</v>
      </c>
      <c r="AE395" s="247">
        <v>1</v>
      </c>
      <c r="AF395" s="247">
        <v>1</v>
      </c>
      <c r="AG395" s="247">
        <v>1</v>
      </c>
      <c r="AH395" s="247">
        <v>1</v>
      </c>
      <c r="AI395" s="247">
        <v>1</v>
      </c>
      <c r="AJ395" s="247">
        <v>1</v>
      </c>
      <c r="AK395" s="247">
        <v>1</v>
      </c>
      <c r="AL395" s="247">
        <v>1</v>
      </c>
      <c r="AM395" s="247">
        <v>1</v>
      </c>
      <c r="AN395" s="247">
        <v>1</v>
      </c>
      <c r="AO395" s="247">
        <v>1</v>
      </c>
      <c r="AP395" s="247">
        <v>1</v>
      </c>
      <c r="AQ395" s="247">
        <v>1</v>
      </c>
      <c r="AR395" s="247">
        <v>1</v>
      </c>
      <c r="AS395" s="247">
        <v>1</v>
      </c>
      <c r="AT395" s="247">
        <v>1</v>
      </c>
      <c r="AU395" s="247">
        <v>1</v>
      </c>
      <c r="AV395" s="247">
        <v>1</v>
      </c>
      <c r="AW395" s="247">
        <v>1</v>
      </c>
      <c r="AX395" s="247">
        <v>1</v>
      </c>
      <c r="AY395" s="247">
        <v>1</v>
      </c>
      <c r="AZ395" s="247">
        <v>1</v>
      </c>
      <c r="BA395" s="247">
        <v>1</v>
      </c>
      <c r="BB395" s="247">
        <v>1</v>
      </c>
      <c r="BC395" s="247">
        <v>1</v>
      </c>
      <c r="BD395" s="247">
        <v>1</v>
      </c>
      <c r="BE395" s="247">
        <v>1</v>
      </c>
      <c r="BF395" s="247">
        <v>1</v>
      </c>
      <c r="BG395" s="247">
        <v>1</v>
      </c>
      <c r="BH395" s="247">
        <v>1</v>
      </c>
      <c r="BI395" s="247">
        <v>1</v>
      </c>
      <c r="BJ395" s="247">
        <v>1</v>
      </c>
      <c r="BK395" s="247">
        <v>1</v>
      </c>
      <c r="BL395" s="247"/>
      <c r="BM395" s="248"/>
    </row>
    <row r="396" spans="1:65" s="236" customFormat="1" ht="5.25">
      <c r="A396" s="243">
        <v>185</v>
      </c>
      <c r="B396" s="249" t="s">
        <v>690</v>
      </c>
      <c r="C396" s="245" t="s">
        <v>526</v>
      </c>
      <c r="D396" s="246">
        <v>0.07</v>
      </c>
      <c r="E396" s="247">
        <v>1</v>
      </c>
      <c r="F396" s="247">
        <v>1</v>
      </c>
      <c r="G396" s="247">
        <v>1</v>
      </c>
      <c r="H396" s="247">
        <v>1</v>
      </c>
      <c r="I396" s="247">
        <v>1</v>
      </c>
      <c r="J396" s="247">
        <v>1</v>
      </c>
      <c r="K396" s="247">
        <v>1</v>
      </c>
      <c r="L396" s="247">
        <v>1</v>
      </c>
      <c r="M396" s="247">
        <v>1</v>
      </c>
      <c r="N396" s="247">
        <v>1</v>
      </c>
      <c r="O396" s="247">
        <v>1</v>
      </c>
      <c r="P396" s="247">
        <v>1</v>
      </c>
      <c r="Q396" s="247">
        <v>1</v>
      </c>
      <c r="R396" s="247">
        <v>1</v>
      </c>
      <c r="S396" s="247">
        <v>1</v>
      </c>
      <c r="T396" s="247">
        <v>1</v>
      </c>
      <c r="U396" s="247">
        <v>1</v>
      </c>
      <c r="V396" s="247">
        <v>1</v>
      </c>
      <c r="W396" s="247">
        <v>1</v>
      </c>
      <c r="X396" s="247">
        <v>1</v>
      </c>
      <c r="Y396" s="247">
        <v>1</v>
      </c>
      <c r="Z396" s="247">
        <v>1</v>
      </c>
      <c r="AA396" s="247">
        <v>1</v>
      </c>
      <c r="AB396" s="247">
        <v>1</v>
      </c>
      <c r="AC396" s="247">
        <v>1</v>
      </c>
      <c r="AD396" s="247">
        <v>1</v>
      </c>
      <c r="AE396" s="247">
        <v>1</v>
      </c>
      <c r="AF396" s="247">
        <v>1</v>
      </c>
      <c r="AG396" s="247">
        <v>1</v>
      </c>
      <c r="AH396" s="247">
        <v>1</v>
      </c>
      <c r="AI396" s="247">
        <v>1</v>
      </c>
      <c r="AJ396" s="247">
        <v>1</v>
      </c>
      <c r="AK396" s="247">
        <v>1</v>
      </c>
      <c r="AL396" s="247">
        <v>1</v>
      </c>
      <c r="AM396" s="247">
        <v>1</v>
      </c>
      <c r="AN396" s="247">
        <v>1</v>
      </c>
      <c r="AO396" s="247">
        <v>1</v>
      </c>
      <c r="AP396" s="247">
        <v>1</v>
      </c>
      <c r="AQ396" s="247">
        <v>1</v>
      </c>
      <c r="AR396" s="247">
        <v>1</v>
      </c>
      <c r="AS396" s="247">
        <v>1</v>
      </c>
      <c r="AT396" s="247">
        <v>1</v>
      </c>
      <c r="AU396" s="247">
        <v>1</v>
      </c>
      <c r="AV396" s="247">
        <v>1</v>
      </c>
      <c r="AW396" s="247">
        <v>1</v>
      </c>
      <c r="AX396" s="247">
        <v>1</v>
      </c>
      <c r="AY396" s="247">
        <v>1</v>
      </c>
      <c r="AZ396" s="247">
        <v>1</v>
      </c>
      <c r="BA396" s="247">
        <v>1</v>
      </c>
      <c r="BB396" s="247">
        <v>1</v>
      </c>
      <c r="BC396" s="247">
        <v>1</v>
      </c>
      <c r="BD396" s="247">
        <v>1</v>
      </c>
      <c r="BE396" s="247">
        <v>1</v>
      </c>
      <c r="BF396" s="247">
        <v>1</v>
      </c>
      <c r="BG396" s="247">
        <v>1</v>
      </c>
      <c r="BH396" s="247">
        <v>1</v>
      </c>
      <c r="BI396" s="247">
        <v>1</v>
      </c>
      <c r="BJ396" s="247">
        <v>1</v>
      </c>
      <c r="BK396" s="247">
        <v>1</v>
      </c>
      <c r="BL396" s="247"/>
      <c r="BM396" s="248"/>
    </row>
    <row r="397" spans="1:65" s="236" customFormat="1" ht="5.25">
      <c r="A397" s="243">
        <v>186</v>
      </c>
      <c r="B397" s="249" t="s">
        <v>691</v>
      </c>
      <c r="C397" s="245" t="s">
        <v>526</v>
      </c>
      <c r="D397" s="246">
        <v>0.072</v>
      </c>
      <c r="E397" s="247">
        <v>1</v>
      </c>
      <c r="F397" s="247">
        <v>1</v>
      </c>
      <c r="G397" s="247">
        <v>1</v>
      </c>
      <c r="H397" s="247">
        <v>1</v>
      </c>
      <c r="I397" s="247">
        <v>1</v>
      </c>
      <c r="J397" s="247">
        <v>1</v>
      </c>
      <c r="K397" s="247">
        <v>1</v>
      </c>
      <c r="L397" s="247">
        <v>1</v>
      </c>
      <c r="M397" s="247">
        <v>1</v>
      </c>
      <c r="N397" s="247">
        <v>1</v>
      </c>
      <c r="O397" s="247">
        <v>1</v>
      </c>
      <c r="P397" s="247">
        <v>1</v>
      </c>
      <c r="Q397" s="247">
        <v>1</v>
      </c>
      <c r="R397" s="247">
        <v>1</v>
      </c>
      <c r="S397" s="247">
        <v>1</v>
      </c>
      <c r="T397" s="247">
        <v>1</v>
      </c>
      <c r="U397" s="247">
        <v>1</v>
      </c>
      <c r="V397" s="247">
        <v>1</v>
      </c>
      <c r="W397" s="247">
        <v>1</v>
      </c>
      <c r="X397" s="247">
        <v>1</v>
      </c>
      <c r="Y397" s="247">
        <v>1</v>
      </c>
      <c r="Z397" s="247">
        <v>1</v>
      </c>
      <c r="AA397" s="247">
        <v>1</v>
      </c>
      <c r="AB397" s="247">
        <v>1</v>
      </c>
      <c r="AC397" s="247">
        <v>1</v>
      </c>
      <c r="AD397" s="247">
        <v>1</v>
      </c>
      <c r="AE397" s="247">
        <v>1</v>
      </c>
      <c r="AF397" s="247">
        <v>1</v>
      </c>
      <c r="AG397" s="247">
        <v>1</v>
      </c>
      <c r="AH397" s="247">
        <v>1</v>
      </c>
      <c r="AI397" s="247">
        <v>1</v>
      </c>
      <c r="AJ397" s="247">
        <v>1</v>
      </c>
      <c r="AK397" s="247">
        <v>1</v>
      </c>
      <c r="AL397" s="247">
        <v>1</v>
      </c>
      <c r="AM397" s="247">
        <v>1</v>
      </c>
      <c r="AN397" s="247">
        <v>1</v>
      </c>
      <c r="AO397" s="247">
        <v>1</v>
      </c>
      <c r="AP397" s="247">
        <v>1</v>
      </c>
      <c r="AQ397" s="247">
        <v>1</v>
      </c>
      <c r="AR397" s="247">
        <v>1</v>
      </c>
      <c r="AS397" s="247">
        <v>1</v>
      </c>
      <c r="AT397" s="247">
        <v>1</v>
      </c>
      <c r="AU397" s="247">
        <v>1</v>
      </c>
      <c r="AV397" s="247">
        <v>1</v>
      </c>
      <c r="AW397" s="247">
        <v>1</v>
      </c>
      <c r="AX397" s="247">
        <v>1</v>
      </c>
      <c r="AY397" s="247">
        <v>1</v>
      </c>
      <c r="AZ397" s="247">
        <v>1</v>
      </c>
      <c r="BA397" s="247">
        <v>1</v>
      </c>
      <c r="BB397" s="247">
        <v>1</v>
      </c>
      <c r="BC397" s="247">
        <v>1</v>
      </c>
      <c r="BD397" s="247">
        <v>1</v>
      </c>
      <c r="BE397" s="247">
        <v>1</v>
      </c>
      <c r="BF397" s="247">
        <v>1</v>
      </c>
      <c r="BG397" s="247">
        <v>1</v>
      </c>
      <c r="BH397" s="247">
        <v>1</v>
      </c>
      <c r="BI397" s="247">
        <v>1</v>
      </c>
      <c r="BJ397" s="247">
        <v>1</v>
      </c>
      <c r="BK397" s="247">
        <v>1</v>
      </c>
      <c r="BL397" s="247"/>
      <c r="BM397" s="248"/>
    </row>
    <row r="398" spans="1:65" s="236" customFormat="1" ht="5.25">
      <c r="A398" s="243">
        <v>187</v>
      </c>
      <c r="B398" s="249" t="s">
        <v>692</v>
      </c>
      <c r="C398" s="245" t="s">
        <v>526</v>
      </c>
      <c r="D398" s="246">
        <v>0.072</v>
      </c>
      <c r="E398" s="247">
        <v>1</v>
      </c>
      <c r="F398" s="247">
        <v>1</v>
      </c>
      <c r="G398" s="247">
        <v>1</v>
      </c>
      <c r="H398" s="247">
        <v>1</v>
      </c>
      <c r="I398" s="247">
        <v>1</v>
      </c>
      <c r="J398" s="247">
        <v>1</v>
      </c>
      <c r="K398" s="247">
        <v>1</v>
      </c>
      <c r="L398" s="247">
        <v>1</v>
      </c>
      <c r="M398" s="247">
        <v>1</v>
      </c>
      <c r="N398" s="247">
        <v>1</v>
      </c>
      <c r="O398" s="247">
        <v>1</v>
      </c>
      <c r="P398" s="247">
        <v>1</v>
      </c>
      <c r="Q398" s="247">
        <v>1</v>
      </c>
      <c r="R398" s="247">
        <v>1</v>
      </c>
      <c r="S398" s="247">
        <v>1</v>
      </c>
      <c r="T398" s="247">
        <v>1</v>
      </c>
      <c r="U398" s="247">
        <v>1</v>
      </c>
      <c r="V398" s="247">
        <v>1</v>
      </c>
      <c r="W398" s="247">
        <v>1</v>
      </c>
      <c r="X398" s="247">
        <v>1</v>
      </c>
      <c r="Y398" s="247">
        <v>1</v>
      </c>
      <c r="Z398" s="247">
        <v>1</v>
      </c>
      <c r="AA398" s="247">
        <v>1</v>
      </c>
      <c r="AB398" s="247">
        <v>1</v>
      </c>
      <c r="AC398" s="247">
        <v>1</v>
      </c>
      <c r="AD398" s="247">
        <v>1</v>
      </c>
      <c r="AE398" s="247">
        <v>1</v>
      </c>
      <c r="AF398" s="247">
        <v>1</v>
      </c>
      <c r="AG398" s="247">
        <v>1</v>
      </c>
      <c r="AH398" s="247">
        <v>1</v>
      </c>
      <c r="AI398" s="247">
        <v>1</v>
      </c>
      <c r="AJ398" s="247">
        <v>1</v>
      </c>
      <c r="AK398" s="247">
        <v>1</v>
      </c>
      <c r="AL398" s="247">
        <v>1</v>
      </c>
      <c r="AM398" s="247">
        <v>1</v>
      </c>
      <c r="AN398" s="247">
        <v>1</v>
      </c>
      <c r="AO398" s="247">
        <v>1</v>
      </c>
      <c r="AP398" s="247">
        <v>1</v>
      </c>
      <c r="AQ398" s="247">
        <v>1</v>
      </c>
      <c r="AR398" s="247">
        <v>1</v>
      </c>
      <c r="AS398" s="247">
        <v>1</v>
      </c>
      <c r="AT398" s="247">
        <v>1</v>
      </c>
      <c r="AU398" s="247">
        <v>1</v>
      </c>
      <c r="AV398" s="247">
        <v>1</v>
      </c>
      <c r="AW398" s="247">
        <v>1</v>
      </c>
      <c r="AX398" s="247">
        <v>1</v>
      </c>
      <c r="AY398" s="247">
        <v>1</v>
      </c>
      <c r="AZ398" s="247">
        <v>1</v>
      </c>
      <c r="BA398" s="247">
        <v>1</v>
      </c>
      <c r="BB398" s="247">
        <v>1</v>
      </c>
      <c r="BC398" s="247">
        <v>1</v>
      </c>
      <c r="BD398" s="247">
        <v>1</v>
      </c>
      <c r="BE398" s="247">
        <v>1</v>
      </c>
      <c r="BF398" s="247">
        <v>1</v>
      </c>
      <c r="BG398" s="247">
        <v>1</v>
      </c>
      <c r="BH398" s="247">
        <v>1</v>
      </c>
      <c r="BI398" s="247">
        <v>1</v>
      </c>
      <c r="BJ398" s="247">
        <v>1</v>
      </c>
      <c r="BK398" s="247">
        <v>1</v>
      </c>
      <c r="BL398" s="247"/>
      <c r="BM398" s="248"/>
    </row>
    <row r="399" spans="1:65" s="236" customFormat="1" ht="5.25">
      <c r="A399" s="243">
        <v>188</v>
      </c>
      <c r="B399" s="249" t="s">
        <v>693</v>
      </c>
      <c r="C399" s="245" t="s">
        <v>526</v>
      </c>
      <c r="D399" s="246">
        <v>0.07</v>
      </c>
      <c r="E399" s="247">
        <v>1</v>
      </c>
      <c r="F399" s="247">
        <v>1</v>
      </c>
      <c r="G399" s="247">
        <v>1</v>
      </c>
      <c r="H399" s="247">
        <v>1</v>
      </c>
      <c r="I399" s="247">
        <v>1</v>
      </c>
      <c r="J399" s="247">
        <v>1</v>
      </c>
      <c r="K399" s="247">
        <v>1</v>
      </c>
      <c r="L399" s="247">
        <v>1</v>
      </c>
      <c r="M399" s="247">
        <v>1</v>
      </c>
      <c r="N399" s="247">
        <v>1</v>
      </c>
      <c r="O399" s="247">
        <v>1</v>
      </c>
      <c r="P399" s="247">
        <v>1</v>
      </c>
      <c r="Q399" s="247">
        <v>1</v>
      </c>
      <c r="R399" s="247">
        <v>1</v>
      </c>
      <c r="S399" s="247">
        <v>1</v>
      </c>
      <c r="T399" s="247">
        <v>1</v>
      </c>
      <c r="U399" s="247">
        <v>1</v>
      </c>
      <c r="V399" s="247">
        <v>1</v>
      </c>
      <c r="W399" s="247">
        <v>1</v>
      </c>
      <c r="X399" s="247">
        <v>1</v>
      </c>
      <c r="Y399" s="247">
        <v>1</v>
      </c>
      <c r="Z399" s="247">
        <v>1</v>
      </c>
      <c r="AA399" s="247">
        <v>1</v>
      </c>
      <c r="AB399" s="247">
        <v>1</v>
      </c>
      <c r="AC399" s="247">
        <v>1</v>
      </c>
      <c r="AD399" s="247">
        <v>1</v>
      </c>
      <c r="AE399" s="247">
        <v>1</v>
      </c>
      <c r="AF399" s="247">
        <v>1</v>
      </c>
      <c r="AG399" s="247">
        <v>1</v>
      </c>
      <c r="AH399" s="247">
        <v>1</v>
      </c>
      <c r="AI399" s="247">
        <v>1</v>
      </c>
      <c r="AJ399" s="247">
        <v>1</v>
      </c>
      <c r="AK399" s="247">
        <v>1</v>
      </c>
      <c r="AL399" s="247">
        <v>1</v>
      </c>
      <c r="AM399" s="247">
        <v>1</v>
      </c>
      <c r="AN399" s="247">
        <v>1</v>
      </c>
      <c r="AO399" s="247">
        <v>1</v>
      </c>
      <c r="AP399" s="247">
        <v>1</v>
      </c>
      <c r="AQ399" s="247">
        <v>1</v>
      </c>
      <c r="AR399" s="247">
        <v>1</v>
      </c>
      <c r="AS399" s="247">
        <v>1</v>
      </c>
      <c r="AT399" s="247">
        <v>1</v>
      </c>
      <c r="AU399" s="247">
        <v>1</v>
      </c>
      <c r="AV399" s="247">
        <v>1</v>
      </c>
      <c r="AW399" s="247">
        <v>1</v>
      </c>
      <c r="AX399" s="247">
        <v>1</v>
      </c>
      <c r="AY399" s="247">
        <v>1</v>
      </c>
      <c r="AZ399" s="247">
        <v>1</v>
      </c>
      <c r="BA399" s="247">
        <v>1</v>
      </c>
      <c r="BB399" s="247">
        <v>1</v>
      </c>
      <c r="BC399" s="247">
        <v>1</v>
      </c>
      <c r="BD399" s="247">
        <v>1</v>
      </c>
      <c r="BE399" s="247">
        <v>1</v>
      </c>
      <c r="BF399" s="247">
        <v>1</v>
      </c>
      <c r="BG399" s="247">
        <v>1</v>
      </c>
      <c r="BH399" s="247">
        <v>1</v>
      </c>
      <c r="BI399" s="247">
        <v>1</v>
      </c>
      <c r="BJ399" s="247">
        <v>1</v>
      </c>
      <c r="BK399" s="247">
        <v>1</v>
      </c>
      <c r="BL399" s="247"/>
      <c r="BM399" s="248"/>
    </row>
    <row r="400" spans="1:65" s="236" customFormat="1" ht="5.25">
      <c r="A400" s="243">
        <v>189</v>
      </c>
      <c r="B400" s="249" t="s">
        <v>694</v>
      </c>
      <c r="C400" s="245" t="s">
        <v>526</v>
      </c>
      <c r="D400" s="246">
        <v>0.08</v>
      </c>
      <c r="E400" s="247">
        <v>1</v>
      </c>
      <c r="F400" s="247">
        <v>1</v>
      </c>
      <c r="G400" s="247">
        <v>1</v>
      </c>
      <c r="H400" s="247">
        <v>1</v>
      </c>
      <c r="I400" s="247">
        <v>1</v>
      </c>
      <c r="J400" s="247">
        <v>1</v>
      </c>
      <c r="K400" s="247">
        <v>1</v>
      </c>
      <c r="L400" s="247">
        <v>1</v>
      </c>
      <c r="M400" s="247">
        <v>1</v>
      </c>
      <c r="N400" s="247">
        <v>1</v>
      </c>
      <c r="O400" s="247">
        <v>1</v>
      </c>
      <c r="P400" s="247">
        <v>1</v>
      </c>
      <c r="Q400" s="247">
        <v>1</v>
      </c>
      <c r="R400" s="247">
        <v>1</v>
      </c>
      <c r="S400" s="247">
        <v>1</v>
      </c>
      <c r="T400" s="247">
        <v>1</v>
      </c>
      <c r="U400" s="247">
        <v>1</v>
      </c>
      <c r="V400" s="247">
        <v>1</v>
      </c>
      <c r="W400" s="247">
        <v>1</v>
      </c>
      <c r="X400" s="247">
        <v>1</v>
      </c>
      <c r="Y400" s="247">
        <v>1</v>
      </c>
      <c r="Z400" s="247">
        <v>1</v>
      </c>
      <c r="AA400" s="247">
        <v>1</v>
      </c>
      <c r="AB400" s="247">
        <v>1</v>
      </c>
      <c r="AC400" s="247">
        <v>1</v>
      </c>
      <c r="AD400" s="247">
        <v>1</v>
      </c>
      <c r="AE400" s="247">
        <v>1</v>
      </c>
      <c r="AF400" s="247">
        <v>1</v>
      </c>
      <c r="AG400" s="247">
        <v>1</v>
      </c>
      <c r="AH400" s="247">
        <v>1</v>
      </c>
      <c r="AI400" s="247">
        <v>1</v>
      </c>
      <c r="AJ400" s="247">
        <v>1</v>
      </c>
      <c r="AK400" s="247">
        <v>1</v>
      </c>
      <c r="AL400" s="247">
        <v>1</v>
      </c>
      <c r="AM400" s="247">
        <v>1</v>
      </c>
      <c r="AN400" s="247">
        <v>1</v>
      </c>
      <c r="AO400" s="247">
        <v>1</v>
      </c>
      <c r="AP400" s="247">
        <v>1</v>
      </c>
      <c r="AQ400" s="247">
        <v>1</v>
      </c>
      <c r="AR400" s="247">
        <v>1</v>
      </c>
      <c r="AS400" s="247">
        <v>1</v>
      </c>
      <c r="AT400" s="247">
        <v>1</v>
      </c>
      <c r="AU400" s="247">
        <v>1</v>
      </c>
      <c r="AV400" s="247">
        <v>1</v>
      </c>
      <c r="AW400" s="247">
        <v>1</v>
      </c>
      <c r="AX400" s="247">
        <v>1</v>
      </c>
      <c r="AY400" s="247">
        <v>1</v>
      </c>
      <c r="AZ400" s="247">
        <v>1</v>
      </c>
      <c r="BA400" s="247">
        <v>1</v>
      </c>
      <c r="BB400" s="247">
        <v>1</v>
      </c>
      <c r="BC400" s="247">
        <v>1</v>
      </c>
      <c r="BD400" s="247">
        <v>1</v>
      </c>
      <c r="BE400" s="247">
        <v>1</v>
      </c>
      <c r="BF400" s="247">
        <v>1</v>
      </c>
      <c r="BG400" s="247">
        <v>1</v>
      </c>
      <c r="BH400" s="247">
        <v>1</v>
      </c>
      <c r="BI400" s="247">
        <v>1</v>
      </c>
      <c r="BJ400" s="247">
        <v>1</v>
      </c>
      <c r="BK400" s="247">
        <v>1</v>
      </c>
      <c r="BL400" s="247"/>
      <c r="BM400" s="248"/>
    </row>
    <row r="401" spans="1:65" s="236" customFormat="1" ht="5.25">
      <c r="A401" s="243">
        <v>190</v>
      </c>
      <c r="B401" s="249" t="s">
        <v>695</v>
      </c>
      <c r="C401" s="245" t="s">
        <v>526</v>
      </c>
      <c r="D401" s="246">
        <v>0.08</v>
      </c>
      <c r="E401" s="247">
        <v>1</v>
      </c>
      <c r="F401" s="247">
        <v>1</v>
      </c>
      <c r="G401" s="247">
        <v>1</v>
      </c>
      <c r="H401" s="247">
        <v>1</v>
      </c>
      <c r="I401" s="247">
        <v>1</v>
      </c>
      <c r="J401" s="247">
        <v>1</v>
      </c>
      <c r="K401" s="247">
        <v>1</v>
      </c>
      <c r="L401" s="247">
        <v>1</v>
      </c>
      <c r="M401" s="247">
        <v>1</v>
      </c>
      <c r="N401" s="247">
        <v>1</v>
      </c>
      <c r="O401" s="247">
        <v>1</v>
      </c>
      <c r="P401" s="247">
        <v>1</v>
      </c>
      <c r="Q401" s="247">
        <v>1</v>
      </c>
      <c r="R401" s="247">
        <v>1</v>
      </c>
      <c r="S401" s="247">
        <v>1</v>
      </c>
      <c r="T401" s="247">
        <v>1</v>
      </c>
      <c r="U401" s="247">
        <v>1</v>
      </c>
      <c r="V401" s="247">
        <v>1</v>
      </c>
      <c r="W401" s="247">
        <v>1</v>
      </c>
      <c r="X401" s="247">
        <v>1</v>
      </c>
      <c r="Y401" s="247">
        <v>1</v>
      </c>
      <c r="Z401" s="247">
        <v>1</v>
      </c>
      <c r="AA401" s="247">
        <v>1</v>
      </c>
      <c r="AB401" s="247">
        <v>1</v>
      </c>
      <c r="AC401" s="247">
        <v>1</v>
      </c>
      <c r="AD401" s="247">
        <v>1</v>
      </c>
      <c r="AE401" s="247">
        <v>1</v>
      </c>
      <c r="AF401" s="247">
        <v>1</v>
      </c>
      <c r="AG401" s="247">
        <v>1</v>
      </c>
      <c r="AH401" s="247">
        <v>1</v>
      </c>
      <c r="AI401" s="247">
        <v>1</v>
      </c>
      <c r="AJ401" s="247">
        <v>1</v>
      </c>
      <c r="AK401" s="247">
        <v>1</v>
      </c>
      <c r="AL401" s="247">
        <v>1</v>
      </c>
      <c r="AM401" s="247">
        <v>1</v>
      </c>
      <c r="AN401" s="247">
        <v>1</v>
      </c>
      <c r="AO401" s="247">
        <v>1</v>
      </c>
      <c r="AP401" s="247">
        <v>1</v>
      </c>
      <c r="AQ401" s="247">
        <v>1</v>
      </c>
      <c r="AR401" s="247">
        <v>1</v>
      </c>
      <c r="AS401" s="247">
        <v>1</v>
      </c>
      <c r="AT401" s="247">
        <v>1</v>
      </c>
      <c r="AU401" s="247">
        <v>1</v>
      </c>
      <c r="AV401" s="247">
        <v>1</v>
      </c>
      <c r="AW401" s="247">
        <v>1</v>
      </c>
      <c r="AX401" s="247">
        <v>1</v>
      </c>
      <c r="AY401" s="247">
        <v>1</v>
      </c>
      <c r="AZ401" s="247">
        <v>1</v>
      </c>
      <c r="BA401" s="247">
        <v>1</v>
      </c>
      <c r="BB401" s="247">
        <v>1</v>
      </c>
      <c r="BC401" s="247">
        <v>1</v>
      </c>
      <c r="BD401" s="247">
        <v>1</v>
      </c>
      <c r="BE401" s="247">
        <v>1</v>
      </c>
      <c r="BF401" s="247">
        <v>1</v>
      </c>
      <c r="BG401" s="247">
        <v>1</v>
      </c>
      <c r="BH401" s="247">
        <v>1</v>
      </c>
      <c r="BI401" s="247">
        <v>1</v>
      </c>
      <c r="BJ401" s="247">
        <v>1</v>
      </c>
      <c r="BK401" s="247">
        <v>1</v>
      </c>
      <c r="BL401" s="247"/>
      <c r="BM401" s="248"/>
    </row>
    <row r="402" spans="1:65" s="236" customFormat="1" ht="5.25">
      <c r="A402" s="243">
        <v>191</v>
      </c>
      <c r="B402" s="249" t="s">
        <v>696</v>
      </c>
      <c r="C402" s="245" t="s">
        <v>526</v>
      </c>
      <c r="D402" s="246">
        <v>0.075</v>
      </c>
      <c r="E402" s="247">
        <v>1</v>
      </c>
      <c r="F402" s="247">
        <v>1</v>
      </c>
      <c r="G402" s="247">
        <v>1</v>
      </c>
      <c r="H402" s="247">
        <v>1</v>
      </c>
      <c r="I402" s="247">
        <v>1</v>
      </c>
      <c r="J402" s="247">
        <v>1</v>
      </c>
      <c r="K402" s="247">
        <v>1</v>
      </c>
      <c r="L402" s="247">
        <v>1</v>
      </c>
      <c r="M402" s="247">
        <v>1</v>
      </c>
      <c r="N402" s="247">
        <v>1</v>
      </c>
      <c r="O402" s="247">
        <v>1</v>
      </c>
      <c r="P402" s="247">
        <v>1</v>
      </c>
      <c r="Q402" s="247">
        <v>1</v>
      </c>
      <c r="R402" s="247">
        <v>1</v>
      </c>
      <c r="S402" s="247">
        <v>1</v>
      </c>
      <c r="T402" s="247">
        <v>1</v>
      </c>
      <c r="U402" s="247">
        <v>1</v>
      </c>
      <c r="V402" s="247">
        <v>1</v>
      </c>
      <c r="W402" s="247">
        <v>1</v>
      </c>
      <c r="X402" s="247">
        <v>1</v>
      </c>
      <c r="Y402" s="247">
        <v>1</v>
      </c>
      <c r="Z402" s="247">
        <v>1</v>
      </c>
      <c r="AA402" s="247">
        <v>1</v>
      </c>
      <c r="AB402" s="247">
        <v>1</v>
      </c>
      <c r="AC402" s="247">
        <v>1</v>
      </c>
      <c r="AD402" s="247">
        <v>1</v>
      </c>
      <c r="AE402" s="247">
        <v>1</v>
      </c>
      <c r="AF402" s="247">
        <v>1</v>
      </c>
      <c r="AG402" s="247">
        <v>1</v>
      </c>
      <c r="AH402" s="247">
        <v>1</v>
      </c>
      <c r="AI402" s="247">
        <v>1</v>
      </c>
      <c r="AJ402" s="247">
        <v>1</v>
      </c>
      <c r="AK402" s="247">
        <v>1</v>
      </c>
      <c r="AL402" s="247">
        <v>1</v>
      </c>
      <c r="AM402" s="247">
        <v>1</v>
      </c>
      <c r="AN402" s="247">
        <v>1</v>
      </c>
      <c r="AO402" s="247">
        <v>1</v>
      </c>
      <c r="AP402" s="247">
        <v>1</v>
      </c>
      <c r="AQ402" s="247">
        <v>1</v>
      </c>
      <c r="AR402" s="247">
        <v>1</v>
      </c>
      <c r="AS402" s="247">
        <v>1</v>
      </c>
      <c r="AT402" s="247">
        <v>1</v>
      </c>
      <c r="AU402" s="247">
        <v>1</v>
      </c>
      <c r="AV402" s="247">
        <v>1</v>
      </c>
      <c r="AW402" s="247">
        <v>1</v>
      </c>
      <c r="AX402" s="247">
        <v>1</v>
      </c>
      <c r="AY402" s="247">
        <v>1</v>
      </c>
      <c r="AZ402" s="247">
        <v>1</v>
      </c>
      <c r="BA402" s="247">
        <v>1</v>
      </c>
      <c r="BB402" s="247">
        <v>1</v>
      </c>
      <c r="BC402" s="247">
        <v>1</v>
      </c>
      <c r="BD402" s="247">
        <v>1</v>
      </c>
      <c r="BE402" s="247">
        <v>1</v>
      </c>
      <c r="BF402" s="247">
        <v>1</v>
      </c>
      <c r="BG402" s="247">
        <v>1</v>
      </c>
      <c r="BH402" s="247">
        <v>1</v>
      </c>
      <c r="BI402" s="247">
        <v>1</v>
      </c>
      <c r="BJ402" s="247">
        <v>1</v>
      </c>
      <c r="BK402" s="247">
        <v>1</v>
      </c>
      <c r="BL402" s="247"/>
      <c r="BM402" s="248"/>
    </row>
    <row r="403" spans="1:65" s="236" customFormat="1" ht="5.25">
      <c r="A403" s="243">
        <v>192</v>
      </c>
      <c r="B403" s="249" t="s">
        <v>697</v>
      </c>
      <c r="C403" s="245" t="s">
        <v>526</v>
      </c>
      <c r="D403" s="246">
        <v>0.075</v>
      </c>
      <c r="E403" s="247">
        <v>1</v>
      </c>
      <c r="F403" s="247">
        <v>1</v>
      </c>
      <c r="G403" s="247">
        <v>1</v>
      </c>
      <c r="H403" s="247">
        <v>1</v>
      </c>
      <c r="I403" s="247">
        <v>1</v>
      </c>
      <c r="J403" s="247">
        <v>1</v>
      </c>
      <c r="K403" s="247">
        <v>1</v>
      </c>
      <c r="L403" s="247">
        <v>1</v>
      </c>
      <c r="M403" s="247">
        <v>1</v>
      </c>
      <c r="N403" s="247">
        <v>1</v>
      </c>
      <c r="O403" s="247">
        <v>1</v>
      </c>
      <c r="P403" s="247">
        <v>1</v>
      </c>
      <c r="Q403" s="247">
        <v>1</v>
      </c>
      <c r="R403" s="247">
        <v>1</v>
      </c>
      <c r="S403" s="247">
        <v>1</v>
      </c>
      <c r="T403" s="247">
        <v>1</v>
      </c>
      <c r="U403" s="247">
        <v>1</v>
      </c>
      <c r="V403" s="247">
        <v>1</v>
      </c>
      <c r="W403" s="247">
        <v>1</v>
      </c>
      <c r="X403" s="247">
        <v>1</v>
      </c>
      <c r="Y403" s="247">
        <v>1</v>
      </c>
      <c r="Z403" s="247">
        <v>1</v>
      </c>
      <c r="AA403" s="247">
        <v>1</v>
      </c>
      <c r="AB403" s="247">
        <v>1</v>
      </c>
      <c r="AC403" s="247">
        <v>1</v>
      </c>
      <c r="AD403" s="247">
        <v>1</v>
      </c>
      <c r="AE403" s="247">
        <v>1</v>
      </c>
      <c r="AF403" s="247">
        <v>1</v>
      </c>
      <c r="AG403" s="247">
        <v>1</v>
      </c>
      <c r="AH403" s="247">
        <v>1</v>
      </c>
      <c r="AI403" s="247">
        <v>1</v>
      </c>
      <c r="AJ403" s="247">
        <v>1</v>
      </c>
      <c r="AK403" s="247">
        <v>1</v>
      </c>
      <c r="AL403" s="247">
        <v>1</v>
      </c>
      <c r="AM403" s="247">
        <v>1</v>
      </c>
      <c r="AN403" s="247">
        <v>1</v>
      </c>
      <c r="AO403" s="247">
        <v>1</v>
      </c>
      <c r="AP403" s="247">
        <v>1</v>
      </c>
      <c r="AQ403" s="247">
        <v>1</v>
      </c>
      <c r="AR403" s="247">
        <v>1</v>
      </c>
      <c r="AS403" s="247">
        <v>1</v>
      </c>
      <c r="AT403" s="247">
        <v>1</v>
      </c>
      <c r="AU403" s="247">
        <v>1</v>
      </c>
      <c r="AV403" s="247">
        <v>1</v>
      </c>
      <c r="AW403" s="247">
        <v>1</v>
      </c>
      <c r="AX403" s="247">
        <v>1</v>
      </c>
      <c r="AY403" s="247">
        <v>1</v>
      </c>
      <c r="AZ403" s="247">
        <v>1</v>
      </c>
      <c r="BA403" s="247">
        <v>1</v>
      </c>
      <c r="BB403" s="247">
        <v>1</v>
      </c>
      <c r="BC403" s="247">
        <v>1</v>
      </c>
      <c r="BD403" s="247">
        <v>1</v>
      </c>
      <c r="BE403" s="247">
        <v>1</v>
      </c>
      <c r="BF403" s="247">
        <v>1</v>
      </c>
      <c r="BG403" s="247">
        <v>1</v>
      </c>
      <c r="BH403" s="247">
        <v>1</v>
      </c>
      <c r="BI403" s="247">
        <v>1</v>
      </c>
      <c r="BJ403" s="247">
        <v>1</v>
      </c>
      <c r="BK403" s="247">
        <v>1</v>
      </c>
      <c r="BL403" s="247"/>
      <c r="BM403" s="248"/>
    </row>
    <row r="404" spans="1:65" s="236" customFormat="1" ht="5.25">
      <c r="A404" s="243">
        <v>193</v>
      </c>
      <c r="B404" s="249" t="s">
        <v>698</v>
      </c>
      <c r="C404" s="245" t="s">
        <v>526</v>
      </c>
      <c r="D404" s="246">
        <v>0.075</v>
      </c>
      <c r="E404" s="247">
        <v>1</v>
      </c>
      <c r="F404" s="247">
        <v>1</v>
      </c>
      <c r="G404" s="247">
        <v>1</v>
      </c>
      <c r="H404" s="247">
        <v>1</v>
      </c>
      <c r="I404" s="247">
        <v>1</v>
      </c>
      <c r="J404" s="247">
        <v>1</v>
      </c>
      <c r="K404" s="247">
        <v>1</v>
      </c>
      <c r="L404" s="247">
        <v>1</v>
      </c>
      <c r="M404" s="247">
        <v>1</v>
      </c>
      <c r="N404" s="247">
        <v>1</v>
      </c>
      <c r="O404" s="247">
        <v>1</v>
      </c>
      <c r="P404" s="247">
        <v>1</v>
      </c>
      <c r="Q404" s="247">
        <v>1</v>
      </c>
      <c r="R404" s="247">
        <v>1</v>
      </c>
      <c r="S404" s="247">
        <v>1</v>
      </c>
      <c r="T404" s="247">
        <v>1</v>
      </c>
      <c r="U404" s="247">
        <v>1</v>
      </c>
      <c r="V404" s="247">
        <v>1</v>
      </c>
      <c r="W404" s="247">
        <v>1</v>
      </c>
      <c r="X404" s="247">
        <v>1</v>
      </c>
      <c r="Y404" s="247">
        <v>1</v>
      </c>
      <c r="Z404" s="247">
        <v>1</v>
      </c>
      <c r="AA404" s="247">
        <v>1</v>
      </c>
      <c r="AB404" s="247">
        <v>1</v>
      </c>
      <c r="AC404" s="247">
        <v>1</v>
      </c>
      <c r="AD404" s="247">
        <v>1</v>
      </c>
      <c r="AE404" s="247">
        <v>1</v>
      </c>
      <c r="AF404" s="247">
        <v>1</v>
      </c>
      <c r="AG404" s="247">
        <v>1</v>
      </c>
      <c r="AH404" s="247">
        <v>1</v>
      </c>
      <c r="AI404" s="247">
        <v>1</v>
      </c>
      <c r="AJ404" s="247">
        <v>1</v>
      </c>
      <c r="AK404" s="247">
        <v>1</v>
      </c>
      <c r="AL404" s="247">
        <v>1</v>
      </c>
      <c r="AM404" s="247">
        <v>1</v>
      </c>
      <c r="AN404" s="247">
        <v>1</v>
      </c>
      <c r="AO404" s="247">
        <v>1</v>
      </c>
      <c r="AP404" s="247">
        <v>1</v>
      </c>
      <c r="AQ404" s="247">
        <v>1</v>
      </c>
      <c r="AR404" s="247">
        <v>1</v>
      </c>
      <c r="AS404" s="247">
        <v>1</v>
      </c>
      <c r="AT404" s="247">
        <v>1</v>
      </c>
      <c r="AU404" s="247">
        <v>1</v>
      </c>
      <c r="AV404" s="247">
        <v>1</v>
      </c>
      <c r="AW404" s="247">
        <v>1</v>
      </c>
      <c r="AX404" s="247">
        <v>1</v>
      </c>
      <c r="AY404" s="247">
        <v>1</v>
      </c>
      <c r="AZ404" s="247">
        <v>1</v>
      </c>
      <c r="BA404" s="247">
        <v>1</v>
      </c>
      <c r="BB404" s="247">
        <v>1</v>
      </c>
      <c r="BC404" s="247">
        <v>1</v>
      </c>
      <c r="BD404" s="247">
        <v>1</v>
      </c>
      <c r="BE404" s="247">
        <v>1</v>
      </c>
      <c r="BF404" s="247">
        <v>1</v>
      </c>
      <c r="BG404" s="247">
        <v>1</v>
      </c>
      <c r="BH404" s="247">
        <v>1</v>
      </c>
      <c r="BI404" s="247">
        <v>1</v>
      </c>
      <c r="BJ404" s="247">
        <v>1</v>
      </c>
      <c r="BK404" s="247">
        <v>1</v>
      </c>
      <c r="BL404" s="247"/>
      <c r="BM404" s="248"/>
    </row>
    <row r="405" spans="1:65" s="236" customFormat="1" ht="5.25">
      <c r="A405" s="243">
        <v>194</v>
      </c>
      <c r="B405" s="249" t="s">
        <v>699</v>
      </c>
      <c r="C405" s="245" t="s">
        <v>526</v>
      </c>
      <c r="D405" s="246">
        <v>0.075</v>
      </c>
      <c r="E405" s="247">
        <v>1</v>
      </c>
      <c r="F405" s="247">
        <v>1</v>
      </c>
      <c r="G405" s="247">
        <v>1</v>
      </c>
      <c r="H405" s="247">
        <v>1</v>
      </c>
      <c r="I405" s="247">
        <v>1</v>
      </c>
      <c r="J405" s="247">
        <v>1</v>
      </c>
      <c r="K405" s="247">
        <v>1</v>
      </c>
      <c r="L405" s="247">
        <v>1</v>
      </c>
      <c r="M405" s="247">
        <v>1</v>
      </c>
      <c r="N405" s="247">
        <v>1</v>
      </c>
      <c r="O405" s="247">
        <v>1</v>
      </c>
      <c r="P405" s="247">
        <v>1</v>
      </c>
      <c r="Q405" s="247">
        <v>1</v>
      </c>
      <c r="R405" s="247">
        <v>1</v>
      </c>
      <c r="S405" s="247">
        <v>1</v>
      </c>
      <c r="T405" s="247">
        <v>1</v>
      </c>
      <c r="U405" s="247">
        <v>1</v>
      </c>
      <c r="V405" s="247">
        <v>1</v>
      </c>
      <c r="W405" s="247">
        <v>1</v>
      </c>
      <c r="X405" s="247">
        <v>1</v>
      </c>
      <c r="Y405" s="247">
        <v>1</v>
      </c>
      <c r="Z405" s="247">
        <v>1</v>
      </c>
      <c r="AA405" s="247">
        <v>1</v>
      </c>
      <c r="AB405" s="247">
        <v>1</v>
      </c>
      <c r="AC405" s="247">
        <v>1</v>
      </c>
      <c r="AD405" s="247">
        <v>1</v>
      </c>
      <c r="AE405" s="247">
        <v>1</v>
      </c>
      <c r="AF405" s="247">
        <v>1</v>
      </c>
      <c r="AG405" s="247">
        <v>1</v>
      </c>
      <c r="AH405" s="247">
        <v>1</v>
      </c>
      <c r="AI405" s="247">
        <v>1</v>
      </c>
      <c r="AJ405" s="247">
        <v>1</v>
      </c>
      <c r="AK405" s="247">
        <v>1</v>
      </c>
      <c r="AL405" s="247">
        <v>1</v>
      </c>
      <c r="AM405" s="247">
        <v>1</v>
      </c>
      <c r="AN405" s="247">
        <v>1</v>
      </c>
      <c r="AO405" s="247">
        <v>1</v>
      </c>
      <c r="AP405" s="247">
        <v>1</v>
      </c>
      <c r="AQ405" s="247">
        <v>1</v>
      </c>
      <c r="AR405" s="247">
        <v>1</v>
      </c>
      <c r="AS405" s="247">
        <v>1</v>
      </c>
      <c r="AT405" s="247">
        <v>1</v>
      </c>
      <c r="AU405" s="247">
        <v>1</v>
      </c>
      <c r="AV405" s="247">
        <v>1</v>
      </c>
      <c r="AW405" s="247">
        <v>1</v>
      </c>
      <c r="AX405" s="247">
        <v>1</v>
      </c>
      <c r="AY405" s="247">
        <v>1</v>
      </c>
      <c r="AZ405" s="247">
        <v>1</v>
      </c>
      <c r="BA405" s="247">
        <v>1</v>
      </c>
      <c r="BB405" s="247">
        <v>1</v>
      </c>
      <c r="BC405" s="247">
        <v>1</v>
      </c>
      <c r="BD405" s="247">
        <v>1</v>
      </c>
      <c r="BE405" s="247">
        <v>1</v>
      </c>
      <c r="BF405" s="247">
        <v>1</v>
      </c>
      <c r="BG405" s="247">
        <v>1</v>
      </c>
      <c r="BH405" s="247">
        <v>1</v>
      </c>
      <c r="BI405" s="247">
        <v>1</v>
      </c>
      <c r="BJ405" s="247">
        <v>1</v>
      </c>
      <c r="BK405" s="247">
        <v>1</v>
      </c>
      <c r="BL405" s="247"/>
      <c r="BM405" s="248"/>
    </row>
    <row r="406" spans="1:65" s="236" customFormat="1" ht="5.25">
      <c r="A406" s="243">
        <v>195</v>
      </c>
      <c r="B406" s="249" t="s">
        <v>700</v>
      </c>
      <c r="C406" s="245" t="s">
        <v>526</v>
      </c>
      <c r="D406" s="246">
        <v>0.075</v>
      </c>
      <c r="E406" s="247">
        <v>1</v>
      </c>
      <c r="F406" s="247">
        <v>1</v>
      </c>
      <c r="G406" s="247">
        <v>1</v>
      </c>
      <c r="H406" s="247">
        <v>1</v>
      </c>
      <c r="I406" s="247">
        <v>1</v>
      </c>
      <c r="J406" s="247">
        <v>1</v>
      </c>
      <c r="K406" s="247">
        <v>1</v>
      </c>
      <c r="L406" s="247">
        <v>1</v>
      </c>
      <c r="M406" s="247">
        <v>1</v>
      </c>
      <c r="N406" s="247">
        <v>1</v>
      </c>
      <c r="O406" s="247">
        <v>1</v>
      </c>
      <c r="P406" s="247">
        <v>1</v>
      </c>
      <c r="Q406" s="247">
        <v>1</v>
      </c>
      <c r="R406" s="247">
        <v>1</v>
      </c>
      <c r="S406" s="247">
        <v>1</v>
      </c>
      <c r="T406" s="247">
        <v>1</v>
      </c>
      <c r="U406" s="247">
        <v>1</v>
      </c>
      <c r="V406" s="247">
        <v>1</v>
      </c>
      <c r="W406" s="247">
        <v>1</v>
      </c>
      <c r="X406" s="247">
        <v>1</v>
      </c>
      <c r="Y406" s="247">
        <v>1</v>
      </c>
      <c r="Z406" s="247">
        <v>1</v>
      </c>
      <c r="AA406" s="247">
        <v>1</v>
      </c>
      <c r="AB406" s="247">
        <v>1</v>
      </c>
      <c r="AC406" s="247">
        <v>1</v>
      </c>
      <c r="AD406" s="247">
        <v>1</v>
      </c>
      <c r="AE406" s="247">
        <v>1</v>
      </c>
      <c r="AF406" s="247">
        <v>1</v>
      </c>
      <c r="AG406" s="247">
        <v>1</v>
      </c>
      <c r="AH406" s="247">
        <v>1</v>
      </c>
      <c r="AI406" s="247">
        <v>1</v>
      </c>
      <c r="AJ406" s="247">
        <v>1</v>
      </c>
      <c r="AK406" s="247">
        <v>1</v>
      </c>
      <c r="AL406" s="247">
        <v>1</v>
      </c>
      <c r="AM406" s="247">
        <v>1</v>
      </c>
      <c r="AN406" s="247">
        <v>1</v>
      </c>
      <c r="AO406" s="247">
        <v>1</v>
      </c>
      <c r="AP406" s="247">
        <v>1</v>
      </c>
      <c r="AQ406" s="247">
        <v>1</v>
      </c>
      <c r="AR406" s="247">
        <v>1</v>
      </c>
      <c r="AS406" s="247">
        <v>1</v>
      </c>
      <c r="AT406" s="247">
        <v>1</v>
      </c>
      <c r="AU406" s="247">
        <v>1</v>
      </c>
      <c r="AV406" s="247">
        <v>1</v>
      </c>
      <c r="AW406" s="247">
        <v>1</v>
      </c>
      <c r="AX406" s="247">
        <v>1</v>
      </c>
      <c r="AY406" s="247">
        <v>1</v>
      </c>
      <c r="AZ406" s="247">
        <v>1</v>
      </c>
      <c r="BA406" s="247">
        <v>1</v>
      </c>
      <c r="BB406" s="247">
        <v>1</v>
      </c>
      <c r="BC406" s="247">
        <v>1</v>
      </c>
      <c r="BD406" s="247">
        <v>1</v>
      </c>
      <c r="BE406" s="247">
        <v>1</v>
      </c>
      <c r="BF406" s="247">
        <v>1</v>
      </c>
      <c r="BG406" s="247">
        <v>1</v>
      </c>
      <c r="BH406" s="247">
        <v>1</v>
      </c>
      <c r="BI406" s="247">
        <v>1</v>
      </c>
      <c r="BJ406" s="247">
        <v>1</v>
      </c>
      <c r="BK406" s="247">
        <v>1</v>
      </c>
      <c r="BL406" s="247"/>
      <c r="BM406" s="248"/>
    </row>
    <row r="407" spans="1:65" s="236" customFormat="1" ht="5.25">
      <c r="A407" s="243">
        <v>196</v>
      </c>
      <c r="B407" s="249" t="s">
        <v>701</v>
      </c>
      <c r="C407" s="245" t="s">
        <v>526</v>
      </c>
      <c r="D407" s="246">
        <v>0.075</v>
      </c>
      <c r="E407" s="247">
        <v>1</v>
      </c>
      <c r="F407" s="247">
        <v>1</v>
      </c>
      <c r="G407" s="247">
        <v>1</v>
      </c>
      <c r="H407" s="247">
        <v>1</v>
      </c>
      <c r="I407" s="247">
        <v>1</v>
      </c>
      <c r="J407" s="247">
        <v>1</v>
      </c>
      <c r="K407" s="247">
        <v>1</v>
      </c>
      <c r="L407" s="247">
        <v>1</v>
      </c>
      <c r="M407" s="247">
        <v>1</v>
      </c>
      <c r="N407" s="247">
        <v>1</v>
      </c>
      <c r="O407" s="247">
        <v>1</v>
      </c>
      <c r="P407" s="247">
        <v>1</v>
      </c>
      <c r="Q407" s="247">
        <v>1</v>
      </c>
      <c r="R407" s="247">
        <v>1</v>
      </c>
      <c r="S407" s="247">
        <v>1</v>
      </c>
      <c r="T407" s="247">
        <v>1</v>
      </c>
      <c r="U407" s="247">
        <v>1</v>
      </c>
      <c r="V407" s="247">
        <v>1</v>
      </c>
      <c r="W407" s="247">
        <v>1</v>
      </c>
      <c r="X407" s="247">
        <v>1</v>
      </c>
      <c r="Y407" s="247">
        <v>1</v>
      </c>
      <c r="Z407" s="247">
        <v>1</v>
      </c>
      <c r="AA407" s="247">
        <v>1</v>
      </c>
      <c r="AB407" s="247">
        <v>1</v>
      </c>
      <c r="AC407" s="247">
        <v>1</v>
      </c>
      <c r="AD407" s="247">
        <v>1</v>
      </c>
      <c r="AE407" s="247">
        <v>1</v>
      </c>
      <c r="AF407" s="247">
        <v>1</v>
      </c>
      <c r="AG407" s="247">
        <v>1</v>
      </c>
      <c r="AH407" s="247">
        <v>1</v>
      </c>
      <c r="AI407" s="247">
        <v>1</v>
      </c>
      <c r="AJ407" s="247">
        <v>1</v>
      </c>
      <c r="AK407" s="247">
        <v>1</v>
      </c>
      <c r="AL407" s="247">
        <v>1</v>
      </c>
      <c r="AM407" s="247">
        <v>1</v>
      </c>
      <c r="AN407" s="247">
        <v>1</v>
      </c>
      <c r="AO407" s="247">
        <v>1</v>
      </c>
      <c r="AP407" s="247">
        <v>1</v>
      </c>
      <c r="AQ407" s="247">
        <v>1</v>
      </c>
      <c r="AR407" s="247">
        <v>1</v>
      </c>
      <c r="AS407" s="247">
        <v>1</v>
      </c>
      <c r="AT407" s="247">
        <v>1</v>
      </c>
      <c r="AU407" s="247">
        <v>1</v>
      </c>
      <c r="AV407" s="247">
        <v>1</v>
      </c>
      <c r="AW407" s="247">
        <v>1</v>
      </c>
      <c r="AX407" s="247">
        <v>1</v>
      </c>
      <c r="AY407" s="247">
        <v>1</v>
      </c>
      <c r="AZ407" s="247">
        <v>1</v>
      </c>
      <c r="BA407" s="247">
        <v>1</v>
      </c>
      <c r="BB407" s="247">
        <v>1</v>
      </c>
      <c r="BC407" s="247">
        <v>1</v>
      </c>
      <c r="BD407" s="247">
        <v>1</v>
      </c>
      <c r="BE407" s="247">
        <v>1</v>
      </c>
      <c r="BF407" s="247">
        <v>1</v>
      </c>
      <c r="BG407" s="247">
        <v>1</v>
      </c>
      <c r="BH407" s="247">
        <v>1</v>
      </c>
      <c r="BI407" s="247">
        <v>1</v>
      </c>
      <c r="BJ407" s="247">
        <v>1</v>
      </c>
      <c r="BK407" s="247">
        <v>1</v>
      </c>
      <c r="BL407" s="247"/>
      <c r="BM407" s="248"/>
    </row>
    <row r="408" spans="1:65" s="255" customFormat="1" ht="5.25">
      <c r="A408" s="243">
        <v>197</v>
      </c>
      <c r="B408" s="250" t="s">
        <v>702</v>
      </c>
      <c r="C408" s="251" t="s">
        <v>526</v>
      </c>
      <c r="D408" s="252">
        <v>0.072</v>
      </c>
      <c r="E408" s="253">
        <v>1.25</v>
      </c>
      <c r="F408" s="253">
        <v>1.25</v>
      </c>
      <c r="G408" s="247">
        <v>1</v>
      </c>
      <c r="H408" s="253">
        <v>1.25</v>
      </c>
      <c r="I408" s="253">
        <v>1.25</v>
      </c>
      <c r="J408" s="247">
        <v>1</v>
      </c>
      <c r="K408" s="253">
        <v>1.25</v>
      </c>
      <c r="L408" s="253">
        <v>1.25</v>
      </c>
      <c r="M408" s="253">
        <v>1.25</v>
      </c>
      <c r="N408" s="247">
        <v>1</v>
      </c>
      <c r="O408" s="253">
        <v>1.25</v>
      </c>
      <c r="P408" s="253">
        <v>1.25</v>
      </c>
      <c r="Q408" s="253">
        <v>1.25</v>
      </c>
      <c r="R408" s="253">
        <v>1.25</v>
      </c>
      <c r="S408" s="253">
        <v>1.25</v>
      </c>
      <c r="T408" s="247">
        <v>1</v>
      </c>
      <c r="U408" s="253">
        <v>1.25</v>
      </c>
      <c r="V408" s="253">
        <v>1.25</v>
      </c>
      <c r="W408" s="253">
        <v>1.25</v>
      </c>
      <c r="X408" s="253">
        <v>1.25</v>
      </c>
      <c r="Y408" s="253">
        <v>1.25</v>
      </c>
      <c r="Z408" s="247">
        <v>1</v>
      </c>
      <c r="AA408" s="253">
        <v>1.25</v>
      </c>
      <c r="AB408" s="253">
        <v>1.25</v>
      </c>
      <c r="AC408" s="247">
        <v>1</v>
      </c>
      <c r="AD408" s="253">
        <v>1.25</v>
      </c>
      <c r="AE408" s="253">
        <v>1.25</v>
      </c>
      <c r="AF408" s="253">
        <v>1.25</v>
      </c>
      <c r="AG408" s="253">
        <v>1.25</v>
      </c>
      <c r="AH408" s="253">
        <v>1.25</v>
      </c>
      <c r="AI408" s="253">
        <v>1.25</v>
      </c>
      <c r="AJ408" s="253">
        <v>1.25</v>
      </c>
      <c r="AK408" s="253">
        <v>1.25</v>
      </c>
      <c r="AL408" s="253">
        <v>1.25</v>
      </c>
      <c r="AM408" s="253">
        <v>1.25</v>
      </c>
      <c r="AN408" s="253">
        <v>1.25</v>
      </c>
      <c r="AO408" s="253">
        <v>1.25</v>
      </c>
      <c r="AP408" s="253">
        <v>1.25</v>
      </c>
      <c r="AQ408" s="253">
        <v>1.25</v>
      </c>
      <c r="AR408" s="253">
        <v>1.25</v>
      </c>
      <c r="AS408" s="253">
        <v>1.25</v>
      </c>
      <c r="AT408" s="253">
        <v>1.25</v>
      </c>
      <c r="AU408" s="253">
        <v>1.25</v>
      </c>
      <c r="AV408" s="253">
        <v>1.25</v>
      </c>
      <c r="AW408" s="253">
        <v>1.25</v>
      </c>
      <c r="AX408" s="253">
        <v>1.25</v>
      </c>
      <c r="AY408" s="253">
        <v>1.25</v>
      </c>
      <c r="AZ408" s="253">
        <v>1.25</v>
      </c>
      <c r="BA408" s="253">
        <v>1.25</v>
      </c>
      <c r="BB408" s="253">
        <v>1.25</v>
      </c>
      <c r="BC408" s="253">
        <v>1.25</v>
      </c>
      <c r="BD408" s="253">
        <v>1.25</v>
      </c>
      <c r="BE408" s="253">
        <v>1.25</v>
      </c>
      <c r="BF408" s="247">
        <v>1</v>
      </c>
      <c r="BG408" s="253">
        <v>1.25</v>
      </c>
      <c r="BH408" s="253">
        <v>1.25</v>
      </c>
      <c r="BI408" s="253">
        <v>1.25</v>
      </c>
      <c r="BJ408" s="253">
        <v>1.25</v>
      </c>
      <c r="BK408" s="253">
        <v>1.25</v>
      </c>
      <c r="BL408" s="253"/>
      <c r="BM408" s="254"/>
    </row>
    <row r="409" spans="1:65" s="236" customFormat="1" ht="5.25">
      <c r="A409" s="243">
        <v>198</v>
      </c>
      <c r="B409" s="249" t="s">
        <v>703</v>
      </c>
      <c r="C409" s="245" t="s">
        <v>526</v>
      </c>
      <c r="D409" s="246">
        <v>0.085</v>
      </c>
      <c r="E409" s="247">
        <v>1</v>
      </c>
      <c r="F409" s="247">
        <v>1</v>
      </c>
      <c r="G409" s="247">
        <v>1</v>
      </c>
      <c r="H409" s="247">
        <v>1</v>
      </c>
      <c r="I409" s="247">
        <v>1</v>
      </c>
      <c r="J409" s="247">
        <v>1</v>
      </c>
      <c r="K409" s="247">
        <v>1</v>
      </c>
      <c r="L409" s="247">
        <v>1</v>
      </c>
      <c r="M409" s="247">
        <v>1</v>
      </c>
      <c r="N409" s="247">
        <v>1</v>
      </c>
      <c r="O409" s="247">
        <v>1</v>
      </c>
      <c r="P409" s="247">
        <v>1</v>
      </c>
      <c r="Q409" s="247">
        <v>1</v>
      </c>
      <c r="R409" s="247">
        <v>1</v>
      </c>
      <c r="S409" s="247">
        <v>1</v>
      </c>
      <c r="T409" s="247">
        <v>1</v>
      </c>
      <c r="U409" s="247">
        <v>1</v>
      </c>
      <c r="V409" s="247">
        <v>1</v>
      </c>
      <c r="W409" s="247">
        <v>1</v>
      </c>
      <c r="X409" s="247">
        <v>1</v>
      </c>
      <c r="Y409" s="247">
        <v>1</v>
      </c>
      <c r="Z409" s="247">
        <v>1</v>
      </c>
      <c r="AA409" s="247">
        <v>1</v>
      </c>
      <c r="AB409" s="247">
        <v>1</v>
      </c>
      <c r="AC409" s="247">
        <v>1</v>
      </c>
      <c r="AD409" s="247">
        <v>1</v>
      </c>
      <c r="AE409" s="247">
        <v>1</v>
      </c>
      <c r="AF409" s="247">
        <v>1</v>
      </c>
      <c r="AG409" s="247">
        <v>1</v>
      </c>
      <c r="AH409" s="247">
        <v>1</v>
      </c>
      <c r="AI409" s="247">
        <v>1</v>
      </c>
      <c r="AJ409" s="247">
        <v>1</v>
      </c>
      <c r="AK409" s="247">
        <v>1</v>
      </c>
      <c r="AL409" s="247">
        <v>1</v>
      </c>
      <c r="AM409" s="247">
        <v>1</v>
      </c>
      <c r="AN409" s="247">
        <v>1</v>
      </c>
      <c r="AO409" s="247">
        <v>1</v>
      </c>
      <c r="AP409" s="247">
        <v>1</v>
      </c>
      <c r="AQ409" s="247">
        <v>1</v>
      </c>
      <c r="AR409" s="247">
        <v>1</v>
      </c>
      <c r="AS409" s="247">
        <v>1</v>
      </c>
      <c r="AT409" s="247">
        <v>1</v>
      </c>
      <c r="AU409" s="247">
        <v>1</v>
      </c>
      <c r="AV409" s="247">
        <v>1</v>
      </c>
      <c r="AW409" s="247">
        <v>1</v>
      </c>
      <c r="AX409" s="247">
        <v>1</v>
      </c>
      <c r="AY409" s="247">
        <v>1</v>
      </c>
      <c r="AZ409" s="247">
        <v>1</v>
      </c>
      <c r="BA409" s="247">
        <v>1</v>
      </c>
      <c r="BB409" s="247">
        <v>1</v>
      </c>
      <c r="BC409" s="247">
        <v>1</v>
      </c>
      <c r="BD409" s="247">
        <v>1</v>
      </c>
      <c r="BE409" s="247">
        <v>1</v>
      </c>
      <c r="BF409" s="247">
        <v>1</v>
      </c>
      <c r="BG409" s="247">
        <v>1</v>
      </c>
      <c r="BH409" s="247">
        <v>1</v>
      </c>
      <c r="BI409" s="247">
        <v>1</v>
      </c>
      <c r="BJ409" s="247">
        <v>1</v>
      </c>
      <c r="BK409" s="247">
        <v>1</v>
      </c>
      <c r="BL409" s="247"/>
      <c r="BM409" s="248"/>
    </row>
    <row r="410" spans="1:65" s="255" customFormat="1" ht="5.25">
      <c r="A410" s="243">
        <v>199</v>
      </c>
      <c r="B410" s="250" t="s">
        <v>704</v>
      </c>
      <c r="C410" s="251" t="s">
        <v>526</v>
      </c>
      <c r="D410" s="252">
        <v>0.072</v>
      </c>
      <c r="E410" s="253">
        <v>1.25</v>
      </c>
      <c r="F410" s="253">
        <v>1.25</v>
      </c>
      <c r="G410" s="247">
        <v>1</v>
      </c>
      <c r="H410" s="253">
        <v>1.25</v>
      </c>
      <c r="I410" s="253">
        <v>1.25</v>
      </c>
      <c r="J410" s="247">
        <v>1</v>
      </c>
      <c r="K410" s="253">
        <v>1.25</v>
      </c>
      <c r="L410" s="253">
        <v>1.25</v>
      </c>
      <c r="M410" s="253">
        <v>1.25</v>
      </c>
      <c r="N410" s="247">
        <v>1</v>
      </c>
      <c r="O410" s="253">
        <v>1.25</v>
      </c>
      <c r="P410" s="253">
        <v>1.25</v>
      </c>
      <c r="Q410" s="253">
        <v>1.25</v>
      </c>
      <c r="R410" s="253">
        <v>1.25</v>
      </c>
      <c r="S410" s="253">
        <v>1.25</v>
      </c>
      <c r="T410" s="247">
        <v>1</v>
      </c>
      <c r="U410" s="253">
        <v>1.25</v>
      </c>
      <c r="V410" s="253">
        <v>1.25</v>
      </c>
      <c r="W410" s="253">
        <v>1.25</v>
      </c>
      <c r="X410" s="253">
        <v>1.25</v>
      </c>
      <c r="Y410" s="253">
        <v>1.25</v>
      </c>
      <c r="Z410" s="247">
        <v>1</v>
      </c>
      <c r="AA410" s="253">
        <v>1.25</v>
      </c>
      <c r="AB410" s="253">
        <v>1.25</v>
      </c>
      <c r="AC410" s="247">
        <v>1</v>
      </c>
      <c r="AD410" s="253">
        <v>1.25</v>
      </c>
      <c r="AE410" s="253">
        <v>1.25</v>
      </c>
      <c r="AF410" s="253">
        <v>1.25</v>
      </c>
      <c r="AG410" s="253">
        <v>1.25</v>
      </c>
      <c r="AH410" s="253">
        <v>1.25</v>
      </c>
      <c r="AI410" s="247">
        <v>1</v>
      </c>
      <c r="AJ410" s="253">
        <v>1.25</v>
      </c>
      <c r="AK410" s="253">
        <v>1.25</v>
      </c>
      <c r="AL410" s="253">
        <v>1.25</v>
      </c>
      <c r="AM410" s="253">
        <v>1.25</v>
      </c>
      <c r="AN410" s="253">
        <v>1.25</v>
      </c>
      <c r="AO410" s="253">
        <v>1.25</v>
      </c>
      <c r="AP410" s="253">
        <v>1.25</v>
      </c>
      <c r="AQ410" s="253">
        <v>1.25</v>
      </c>
      <c r="AR410" s="253">
        <v>1.25</v>
      </c>
      <c r="AS410" s="253">
        <v>1.25</v>
      </c>
      <c r="AT410" s="253">
        <v>1.25</v>
      </c>
      <c r="AU410" s="253">
        <v>1.25</v>
      </c>
      <c r="AV410" s="253">
        <v>1.25</v>
      </c>
      <c r="AW410" s="253">
        <v>1.25</v>
      </c>
      <c r="AX410" s="253">
        <v>1.25</v>
      </c>
      <c r="AY410" s="253">
        <v>1.25</v>
      </c>
      <c r="AZ410" s="253">
        <v>1.25</v>
      </c>
      <c r="BA410" s="253">
        <v>1.25</v>
      </c>
      <c r="BB410" s="253">
        <v>1.25</v>
      </c>
      <c r="BC410" s="253">
        <v>1.25</v>
      </c>
      <c r="BD410" s="253">
        <v>1.25</v>
      </c>
      <c r="BE410" s="253">
        <v>1.25</v>
      </c>
      <c r="BF410" s="247">
        <v>1</v>
      </c>
      <c r="BG410" s="253">
        <v>1.25</v>
      </c>
      <c r="BH410" s="253">
        <v>1.25</v>
      </c>
      <c r="BI410" s="253">
        <v>1.25</v>
      </c>
      <c r="BJ410" s="253">
        <v>1.25</v>
      </c>
      <c r="BK410" s="253">
        <v>1.25</v>
      </c>
      <c r="BL410" s="253"/>
      <c r="BM410" s="254"/>
    </row>
    <row r="411" spans="1:65" s="236" customFormat="1" ht="5.25">
      <c r="A411" s="243">
        <v>200</v>
      </c>
      <c r="B411" s="249" t="s">
        <v>705</v>
      </c>
      <c r="C411" s="245" t="s">
        <v>526</v>
      </c>
      <c r="D411" s="246">
        <v>0.07</v>
      </c>
      <c r="E411" s="247">
        <v>1</v>
      </c>
      <c r="F411" s="247">
        <v>1</v>
      </c>
      <c r="G411" s="247">
        <v>1</v>
      </c>
      <c r="H411" s="247">
        <v>1</v>
      </c>
      <c r="I411" s="247">
        <v>1</v>
      </c>
      <c r="J411" s="247">
        <v>1</v>
      </c>
      <c r="K411" s="247">
        <v>1</v>
      </c>
      <c r="L411" s="247">
        <v>1</v>
      </c>
      <c r="M411" s="247">
        <v>1</v>
      </c>
      <c r="N411" s="247">
        <v>1</v>
      </c>
      <c r="O411" s="247">
        <v>1</v>
      </c>
      <c r="P411" s="247">
        <v>1</v>
      </c>
      <c r="Q411" s="247">
        <v>1</v>
      </c>
      <c r="R411" s="247">
        <v>1</v>
      </c>
      <c r="S411" s="247">
        <v>1</v>
      </c>
      <c r="T411" s="247">
        <v>1</v>
      </c>
      <c r="U411" s="247">
        <v>1</v>
      </c>
      <c r="V411" s="247">
        <v>1</v>
      </c>
      <c r="W411" s="247">
        <v>1</v>
      </c>
      <c r="X411" s="247">
        <v>1</v>
      </c>
      <c r="Y411" s="247">
        <v>1</v>
      </c>
      <c r="Z411" s="247">
        <v>1</v>
      </c>
      <c r="AA411" s="247">
        <v>1</v>
      </c>
      <c r="AB411" s="247">
        <v>1</v>
      </c>
      <c r="AC411" s="247">
        <v>1</v>
      </c>
      <c r="AD411" s="247">
        <v>1</v>
      </c>
      <c r="AE411" s="247">
        <v>1</v>
      </c>
      <c r="AF411" s="247">
        <v>1</v>
      </c>
      <c r="AG411" s="247">
        <v>1</v>
      </c>
      <c r="AH411" s="247">
        <v>1</v>
      </c>
      <c r="AI411" s="247">
        <v>1</v>
      </c>
      <c r="AJ411" s="247">
        <v>1</v>
      </c>
      <c r="AK411" s="247">
        <v>1</v>
      </c>
      <c r="AL411" s="247">
        <v>1</v>
      </c>
      <c r="AM411" s="247">
        <v>1</v>
      </c>
      <c r="AN411" s="247">
        <v>1</v>
      </c>
      <c r="AO411" s="247">
        <v>1</v>
      </c>
      <c r="AP411" s="247">
        <v>1</v>
      </c>
      <c r="AQ411" s="247">
        <v>1</v>
      </c>
      <c r="AR411" s="247">
        <v>1</v>
      </c>
      <c r="AS411" s="247">
        <v>1</v>
      </c>
      <c r="AT411" s="247">
        <v>1</v>
      </c>
      <c r="AU411" s="247">
        <v>1</v>
      </c>
      <c r="AV411" s="247">
        <v>1</v>
      </c>
      <c r="AW411" s="247">
        <v>1</v>
      </c>
      <c r="AX411" s="247">
        <v>1</v>
      </c>
      <c r="AY411" s="247">
        <v>1</v>
      </c>
      <c r="AZ411" s="247">
        <v>1</v>
      </c>
      <c r="BA411" s="247">
        <v>1</v>
      </c>
      <c r="BB411" s="247">
        <v>1</v>
      </c>
      <c r="BC411" s="247">
        <v>1</v>
      </c>
      <c r="BD411" s="247">
        <v>1</v>
      </c>
      <c r="BE411" s="247">
        <v>1</v>
      </c>
      <c r="BF411" s="247">
        <v>1</v>
      </c>
      <c r="BG411" s="247">
        <v>1</v>
      </c>
      <c r="BH411" s="247">
        <v>1</v>
      </c>
      <c r="BI411" s="247">
        <v>1</v>
      </c>
      <c r="BJ411" s="247">
        <v>1</v>
      </c>
      <c r="BK411" s="247">
        <v>1</v>
      </c>
      <c r="BL411" s="247"/>
      <c r="BM411" s="248"/>
    </row>
    <row r="412" spans="1:65" s="236" customFormat="1" ht="5.25">
      <c r="A412" s="243">
        <v>201</v>
      </c>
      <c r="B412" s="249" t="s">
        <v>706</v>
      </c>
      <c r="C412" s="245" t="s">
        <v>526</v>
      </c>
      <c r="D412" s="246">
        <v>0.07</v>
      </c>
      <c r="E412" s="247">
        <v>1</v>
      </c>
      <c r="F412" s="247">
        <v>1</v>
      </c>
      <c r="G412" s="247">
        <v>1</v>
      </c>
      <c r="H412" s="247">
        <v>1</v>
      </c>
      <c r="I412" s="247">
        <v>1</v>
      </c>
      <c r="J412" s="247">
        <v>1</v>
      </c>
      <c r="K412" s="247">
        <v>1</v>
      </c>
      <c r="L412" s="247">
        <v>1</v>
      </c>
      <c r="M412" s="247">
        <v>1</v>
      </c>
      <c r="N412" s="247">
        <v>1</v>
      </c>
      <c r="O412" s="247">
        <v>1</v>
      </c>
      <c r="P412" s="247">
        <v>1</v>
      </c>
      <c r="Q412" s="247">
        <v>1</v>
      </c>
      <c r="R412" s="247">
        <v>1</v>
      </c>
      <c r="S412" s="247">
        <v>1</v>
      </c>
      <c r="T412" s="247">
        <v>1</v>
      </c>
      <c r="U412" s="247">
        <v>1</v>
      </c>
      <c r="V412" s="247">
        <v>1</v>
      </c>
      <c r="W412" s="247">
        <v>1</v>
      </c>
      <c r="X412" s="247">
        <v>1</v>
      </c>
      <c r="Y412" s="247">
        <v>1</v>
      </c>
      <c r="Z412" s="247">
        <v>1</v>
      </c>
      <c r="AA412" s="247">
        <v>1</v>
      </c>
      <c r="AB412" s="247">
        <v>1</v>
      </c>
      <c r="AC412" s="247">
        <v>1</v>
      </c>
      <c r="AD412" s="247">
        <v>1</v>
      </c>
      <c r="AE412" s="247">
        <v>1</v>
      </c>
      <c r="AF412" s="247">
        <v>1</v>
      </c>
      <c r="AG412" s="247">
        <v>1</v>
      </c>
      <c r="AH412" s="247">
        <v>1</v>
      </c>
      <c r="AI412" s="247">
        <v>1</v>
      </c>
      <c r="AJ412" s="247">
        <v>1</v>
      </c>
      <c r="AK412" s="247">
        <v>1</v>
      </c>
      <c r="AL412" s="247">
        <v>1</v>
      </c>
      <c r="AM412" s="247">
        <v>1</v>
      </c>
      <c r="AN412" s="247">
        <v>1</v>
      </c>
      <c r="AO412" s="247">
        <v>1</v>
      </c>
      <c r="AP412" s="247">
        <v>1</v>
      </c>
      <c r="AQ412" s="247">
        <v>1</v>
      </c>
      <c r="AR412" s="247">
        <v>1</v>
      </c>
      <c r="AS412" s="247">
        <v>1</v>
      </c>
      <c r="AT412" s="247">
        <v>1</v>
      </c>
      <c r="AU412" s="247">
        <v>1</v>
      </c>
      <c r="AV412" s="247">
        <v>1</v>
      </c>
      <c r="AW412" s="247">
        <v>1</v>
      </c>
      <c r="AX412" s="247">
        <v>1</v>
      </c>
      <c r="AY412" s="247">
        <v>1</v>
      </c>
      <c r="AZ412" s="247">
        <v>1</v>
      </c>
      <c r="BA412" s="247">
        <v>1</v>
      </c>
      <c r="BB412" s="247">
        <v>1</v>
      </c>
      <c r="BC412" s="247">
        <v>1</v>
      </c>
      <c r="BD412" s="247">
        <v>1</v>
      </c>
      <c r="BE412" s="247">
        <v>1</v>
      </c>
      <c r="BF412" s="247">
        <v>1</v>
      </c>
      <c r="BG412" s="247">
        <v>1</v>
      </c>
      <c r="BH412" s="247">
        <v>1</v>
      </c>
      <c r="BI412" s="247">
        <v>1</v>
      </c>
      <c r="BJ412" s="247">
        <v>1</v>
      </c>
      <c r="BK412" s="247">
        <v>1</v>
      </c>
      <c r="BL412" s="247"/>
      <c r="BM412" s="248"/>
    </row>
    <row r="413" spans="1:65" s="236" customFormat="1" ht="5.25">
      <c r="A413" s="243">
        <v>202</v>
      </c>
      <c r="B413" s="249" t="s">
        <v>707</v>
      </c>
      <c r="C413" s="245" t="s">
        <v>526</v>
      </c>
      <c r="D413" s="246">
        <v>0.075</v>
      </c>
      <c r="E413" s="247">
        <v>1</v>
      </c>
      <c r="F413" s="247">
        <v>1</v>
      </c>
      <c r="G413" s="247">
        <v>1</v>
      </c>
      <c r="H413" s="247">
        <v>1</v>
      </c>
      <c r="I413" s="247">
        <v>1</v>
      </c>
      <c r="J413" s="247">
        <v>1</v>
      </c>
      <c r="K413" s="247">
        <v>1</v>
      </c>
      <c r="L413" s="247">
        <v>1</v>
      </c>
      <c r="M413" s="247">
        <v>1</v>
      </c>
      <c r="N413" s="247">
        <v>1</v>
      </c>
      <c r="O413" s="247">
        <v>1</v>
      </c>
      <c r="P413" s="247">
        <v>1</v>
      </c>
      <c r="Q413" s="247">
        <v>1</v>
      </c>
      <c r="R413" s="247">
        <v>1</v>
      </c>
      <c r="S413" s="247">
        <v>1</v>
      </c>
      <c r="T413" s="247">
        <v>1</v>
      </c>
      <c r="U413" s="247">
        <v>1</v>
      </c>
      <c r="V413" s="247">
        <v>1</v>
      </c>
      <c r="W413" s="247">
        <v>1</v>
      </c>
      <c r="X413" s="247">
        <v>1</v>
      </c>
      <c r="Y413" s="247">
        <v>1</v>
      </c>
      <c r="Z413" s="247">
        <v>1</v>
      </c>
      <c r="AA413" s="247">
        <v>1</v>
      </c>
      <c r="AB413" s="247">
        <v>1</v>
      </c>
      <c r="AC413" s="247">
        <v>1</v>
      </c>
      <c r="AD413" s="247">
        <v>1</v>
      </c>
      <c r="AE413" s="247">
        <v>1</v>
      </c>
      <c r="AF413" s="247">
        <v>1</v>
      </c>
      <c r="AG413" s="247">
        <v>1</v>
      </c>
      <c r="AH413" s="247">
        <v>1</v>
      </c>
      <c r="AI413" s="247">
        <v>1</v>
      </c>
      <c r="AJ413" s="247">
        <v>1</v>
      </c>
      <c r="AK413" s="247">
        <v>1</v>
      </c>
      <c r="AL413" s="247">
        <v>1</v>
      </c>
      <c r="AM413" s="247">
        <v>1</v>
      </c>
      <c r="AN413" s="247">
        <v>1</v>
      </c>
      <c r="AO413" s="247">
        <v>1</v>
      </c>
      <c r="AP413" s="247">
        <v>1</v>
      </c>
      <c r="AQ413" s="247">
        <v>1</v>
      </c>
      <c r="AR413" s="247">
        <v>1</v>
      </c>
      <c r="AS413" s="247">
        <v>1</v>
      </c>
      <c r="AT413" s="247">
        <v>1</v>
      </c>
      <c r="AU413" s="247">
        <v>1</v>
      </c>
      <c r="AV413" s="247">
        <v>1</v>
      </c>
      <c r="AW413" s="247">
        <v>1</v>
      </c>
      <c r="AX413" s="247">
        <v>1</v>
      </c>
      <c r="AY413" s="247">
        <v>1</v>
      </c>
      <c r="AZ413" s="247">
        <v>1</v>
      </c>
      <c r="BA413" s="247">
        <v>1</v>
      </c>
      <c r="BB413" s="247">
        <v>1</v>
      </c>
      <c r="BC413" s="247">
        <v>1</v>
      </c>
      <c r="BD413" s="247">
        <v>1</v>
      </c>
      <c r="BE413" s="247">
        <v>1</v>
      </c>
      <c r="BF413" s="247">
        <v>1</v>
      </c>
      <c r="BG413" s="247">
        <v>1</v>
      </c>
      <c r="BH413" s="247">
        <v>1</v>
      </c>
      <c r="BI413" s="247">
        <v>1</v>
      </c>
      <c r="BJ413" s="247">
        <v>1</v>
      </c>
      <c r="BK413" s="247">
        <v>1</v>
      </c>
      <c r="BL413" s="247"/>
      <c r="BM413" s="248"/>
    </row>
    <row r="414" spans="1:65" s="236" customFormat="1" ht="5.25">
      <c r="A414" s="243">
        <v>203</v>
      </c>
      <c r="B414" s="249" t="s">
        <v>708</v>
      </c>
      <c r="C414" s="245" t="s">
        <v>526</v>
      </c>
      <c r="D414" s="246">
        <v>0.09</v>
      </c>
      <c r="E414" s="247">
        <v>1</v>
      </c>
      <c r="F414" s="247">
        <v>1</v>
      </c>
      <c r="G414" s="247">
        <v>1</v>
      </c>
      <c r="H414" s="247">
        <v>1</v>
      </c>
      <c r="I414" s="247">
        <v>1</v>
      </c>
      <c r="J414" s="247">
        <v>1</v>
      </c>
      <c r="K414" s="247">
        <v>1</v>
      </c>
      <c r="L414" s="247">
        <v>1</v>
      </c>
      <c r="M414" s="247">
        <v>1</v>
      </c>
      <c r="N414" s="247">
        <v>1</v>
      </c>
      <c r="O414" s="247">
        <v>1</v>
      </c>
      <c r="P414" s="247">
        <v>1</v>
      </c>
      <c r="Q414" s="247">
        <v>1</v>
      </c>
      <c r="R414" s="247">
        <v>1</v>
      </c>
      <c r="S414" s="247">
        <v>1</v>
      </c>
      <c r="T414" s="247">
        <v>1</v>
      </c>
      <c r="U414" s="247">
        <v>1</v>
      </c>
      <c r="V414" s="247">
        <v>1</v>
      </c>
      <c r="W414" s="247">
        <v>1</v>
      </c>
      <c r="X414" s="247">
        <v>1</v>
      </c>
      <c r="Y414" s="247">
        <v>1</v>
      </c>
      <c r="Z414" s="247">
        <v>1</v>
      </c>
      <c r="AA414" s="247">
        <v>1</v>
      </c>
      <c r="AB414" s="247">
        <v>1</v>
      </c>
      <c r="AC414" s="247">
        <v>1</v>
      </c>
      <c r="AD414" s="247">
        <v>1</v>
      </c>
      <c r="AE414" s="247">
        <v>1</v>
      </c>
      <c r="AF414" s="247">
        <v>1</v>
      </c>
      <c r="AG414" s="247">
        <v>1</v>
      </c>
      <c r="AH414" s="247">
        <v>1</v>
      </c>
      <c r="AI414" s="247">
        <v>1</v>
      </c>
      <c r="AJ414" s="247">
        <v>1</v>
      </c>
      <c r="AK414" s="247">
        <v>1</v>
      </c>
      <c r="AL414" s="247">
        <v>1</v>
      </c>
      <c r="AM414" s="247">
        <v>1</v>
      </c>
      <c r="AN414" s="247">
        <v>1</v>
      </c>
      <c r="AO414" s="247">
        <v>1</v>
      </c>
      <c r="AP414" s="247">
        <v>1</v>
      </c>
      <c r="AQ414" s="247">
        <v>1</v>
      </c>
      <c r="AR414" s="247">
        <v>1</v>
      </c>
      <c r="AS414" s="247">
        <v>1</v>
      </c>
      <c r="AT414" s="247">
        <v>1</v>
      </c>
      <c r="AU414" s="247">
        <v>1</v>
      </c>
      <c r="AV414" s="247">
        <v>1</v>
      </c>
      <c r="AW414" s="247">
        <v>1</v>
      </c>
      <c r="AX414" s="247">
        <v>1</v>
      </c>
      <c r="AY414" s="247">
        <v>1</v>
      </c>
      <c r="AZ414" s="247">
        <v>1</v>
      </c>
      <c r="BA414" s="247">
        <v>1</v>
      </c>
      <c r="BB414" s="247">
        <v>1</v>
      </c>
      <c r="BC414" s="247">
        <v>1</v>
      </c>
      <c r="BD414" s="247">
        <v>1</v>
      </c>
      <c r="BE414" s="247">
        <v>1</v>
      </c>
      <c r="BF414" s="247">
        <v>1</v>
      </c>
      <c r="BG414" s="247">
        <v>1</v>
      </c>
      <c r="BH414" s="247">
        <v>1</v>
      </c>
      <c r="BI414" s="247">
        <v>1</v>
      </c>
      <c r="BJ414" s="247">
        <v>1</v>
      </c>
      <c r="BK414" s="247">
        <v>1</v>
      </c>
      <c r="BL414" s="247"/>
      <c r="BM414" s="248"/>
    </row>
    <row r="415" spans="1:65" s="236" customFormat="1" ht="5.25">
      <c r="A415" s="243">
        <v>204</v>
      </c>
      <c r="B415" s="249" t="s">
        <v>263</v>
      </c>
      <c r="C415" s="245" t="s">
        <v>526</v>
      </c>
      <c r="D415" s="246">
        <v>0.09</v>
      </c>
      <c r="E415" s="247">
        <v>1</v>
      </c>
      <c r="F415" s="247">
        <v>1</v>
      </c>
      <c r="G415" s="247">
        <v>1</v>
      </c>
      <c r="H415" s="247">
        <v>1</v>
      </c>
      <c r="I415" s="247">
        <v>1</v>
      </c>
      <c r="J415" s="247">
        <v>1</v>
      </c>
      <c r="K415" s="247">
        <v>1</v>
      </c>
      <c r="L415" s="247">
        <v>1</v>
      </c>
      <c r="M415" s="247">
        <v>1</v>
      </c>
      <c r="N415" s="247">
        <v>1</v>
      </c>
      <c r="O415" s="247">
        <v>1</v>
      </c>
      <c r="P415" s="247">
        <v>1</v>
      </c>
      <c r="Q415" s="247">
        <v>1</v>
      </c>
      <c r="R415" s="247">
        <v>1</v>
      </c>
      <c r="S415" s="247">
        <v>1</v>
      </c>
      <c r="T415" s="247">
        <v>1</v>
      </c>
      <c r="U415" s="247">
        <v>1</v>
      </c>
      <c r="V415" s="247">
        <v>1</v>
      </c>
      <c r="W415" s="247">
        <v>1</v>
      </c>
      <c r="X415" s="247">
        <v>1</v>
      </c>
      <c r="Y415" s="247">
        <v>1</v>
      </c>
      <c r="Z415" s="247">
        <v>1</v>
      </c>
      <c r="AA415" s="247">
        <v>1</v>
      </c>
      <c r="AB415" s="247">
        <v>1</v>
      </c>
      <c r="AC415" s="247">
        <v>1</v>
      </c>
      <c r="AD415" s="247">
        <v>1</v>
      </c>
      <c r="AE415" s="247">
        <v>1</v>
      </c>
      <c r="AF415" s="247">
        <v>1</v>
      </c>
      <c r="AG415" s="247">
        <v>1</v>
      </c>
      <c r="AH415" s="247">
        <v>1</v>
      </c>
      <c r="AI415" s="247">
        <v>1</v>
      </c>
      <c r="AJ415" s="247">
        <v>1</v>
      </c>
      <c r="AK415" s="247">
        <v>1</v>
      </c>
      <c r="AL415" s="247">
        <v>1</v>
      </c>
      <c r="AM415" s="247">
        <v>1</v>
      </c>
      <c r="AN415" s="247">
        <v>1</v>
      </c>
      <c r="AO415" s="247">
        <v>1</v>
      </c>
      <c r="AP415" s="247">
        <v>1</v>
      </c>
      <c r="AQ415" s="247">
        <v>1</v>
      </c>
      <c r="AR415" s="247">
        <v>1</v>
      </c>
      <c r="AS415" s="247">
        <v>1</v>
      </c>
      <c r="AT415" s="247">
        <v>1</v>
      </c>
      <c r="AU415" s="247">
        <v>1</v>
      </c>
      <c r="AV415" s="247">
        <v>1</v>
      </c>
      <c r="AW415" s="247">
        <v>1</v>
      </c>
      <c r="AX415" s="247">
        <v>1</v>
      </c>
      <c r="AY415" s="247">
        <v>1</v>
      </c>
      <c r="AZ415" s="247">
        <v>1</v>
      </c>
      <c r="BA415" s="247">
        <v>1</v>
      </c>
      <c r="BB415" s="247">
        <v>1</v>
      </c>
      <c r="BC415" s="247">
        <v>1</v>
      </c>
      <c r="BD415" s="247">
        <v>1</v>
      </c>
      <c r="BE415" s="247">
        <v>1</v>
      </c>
      <c r="BF415" s="247">
        <v>1</v>
      </c>
      <c r="BG415" s="247">
        <v>1</v>
      </c>
      <c r="BH415" s="247">
        <v>1</v>
      </c>
      <c r="BI415" s="247">
        <v>1</v>
      </c>
      <c r="BJ415" s="247">
        <v>1</v>
      </c>
      <c r="BK415" s="247">
        <v>1</v>
      </c>
      <c r="BL415" s="247"/>
      <c r="BM415" s="248"/>
    </row>
    <row r="416" spans="1:65" s="236" customFormat="1" ht="5.25">
      <c r="A416" s="243">
        <v>205</v>
      </c>
      <c r="B416" s="249" t="s">
        <v>709</v>
      </c>
      <c r="C416" s="245" t="s">
        <v>526</v>
      </c>
      <c r="D416" s="246">
        <v>0.072</v>
      </c>
      <c r="E416" s="247">
        <v>1</v>
      </c>
      <c r="F416" s="247">
        <v>1</v>
      </c>
      <c r="G416" s="247">
        <v>1</v>
      </c>
      <c r="H416" s="247">
        <v>1</v>
      </c>
      <c r="I416" s="247">
        <v>1</v>
      </c>
      <c r="J416" s="247">
        <v>1</v>
      </c>
      <c r="K416" s="247">
        <v>1</v>
      </c>
      <c r="L416" s="247">
        <v>1</v>
      </c>
      <c r="M416" s="247">
        <v>1</v>
      </c>
      <c r="N416" s="247">
        <v>1</v>
      </c>
      <c r="O416" s="247">
        <v>1</v>
      </c>
      <c r="P416" s="247">
        <v>1</v>
      </c>
      <c r="Q416" s="247">
        <v>1</v>
      </c>
      <c r="R416" s="247">
        <v>1</v>
      </c>
      <c r="S416" s="247">
        <v>1</v>
      </c>
      <c r="T416" s="247">
        <v>1</v>
      </c>
      <c r="U416" s="247">
        <v>1</v>
      </c>
      <c r="V416" s="247">
        <v>1</v>
      </c>
      <c r="W416" s="247">
        <v>1</v>
      </c>
      <c r="X416" s="247">
        <v>1</v>
      </c>
      <c r="Y416" s="247">
        <v>1</v>
      </c>
      <c r="Z416" s="247">
        <v>1</v>
      </c>
      <c r="AA416" s="247">
        <v>1</v>
      </c>
      <c r="AB416" s="247">
        <v>1</v>
      </c>
      <c r="AC416" s="247">
        <v>1</v>
      </c>
      <c r="AD416" s="247">
        <v>1</v>
      </c>
      <c r="AE416" s="247">
        <v>1</v>
      </c>
      <c r="AF416" s="247">
        <v>1</v>
      </c>
      <c r="AG416" s="247">
        <v>1</v>
      </c>
      <c r="AH416" s="247">
        <v>1</v>
      </c>
      <c r="AI416" s="247">
        <v>1</v>
      </c>
      <c r="AJ416" s="247">
        <v>1</v>
      </c>
      <c r="AK416" s="247">
        <v>1</v>
      </c>
      <c r="AL416" s="247">
        <v>1</v>
      </c>
      <c r="AM416" s="247">
        <v>1</v>
      </c>
      <c r="AN416" s="247">
        <v>1</v>
      </c>
      <c r="AO416" s="247">
        <v>1</v>
      </c>
      <c r="AP416" s="247">
        <v>1</v>
      </c>
      <c r="AQ416" s="247">
        <v>1</v>
      </c>
      <c r="AR416" s="247">
        <v>1</v>
      </c>
      <c r="AS416" s="247">
        <v>1</v>
      </c>
      <c r="AT416" s="247">
        <v>1</v>
      </c>
      <c r="AU416" s="247">
        <v>1</v>
      </c>
      <c r="AV416" s="247">
        <v>1</v>
      </c>
      <c r="AW416" s="247">
        <v>1</v>
      </c>
      <c r="AX416" s="247">
        <v>1</v>
      </c>
      <c r="AY416" s="247">
        <v>1</v>
      </c>
      <c r="AZ416" s="247">
        <v>1</v>
      </c>
      <c r="BA416" s="247">
        <v>1</v>
      </c>
      <c r="BB416" s="247">
        <v>1</v>
      </c>
      <c r="BC416" s="247">
        <v>1</v>
      </c>
      <c r="BD416" s="247">
        <v>1</v>
      </c>
      <c r="BE416" s="247">
        <v>1</v>
      </c>
      <c r="BF416" s="247">
        <v>1</v>
      </c>
      <c r="BG416" s="247">
        <v>1</v>
      </c>
      <c r="BH416" s="247">
        <v>1</v>
      </c>
      <c r="BI416" s="247">
        <v>1</v>
      </c>
      <c r="BJ416" s="247">
        <v>1</v>
      </c>
      <c r="BK416" s="247">
        <v>1</v>
      </c>
      <c r="BL416" s="247"/>
      <c r="BM416" s="248"/>
    </row>
    <row r="417" spans="1:65" s="236" customFormat="1" ht="5.25">
      <c r="A417" s="243">
        <v>206</v>
      </c>
      <c r="B417" s="249" t="s">
        <v>710</v>
      </c>
      <c r="C417" s="245" t="s">
        <v>526</v>
      </c>
      <c r="D417" s="246">
        <v>0.08</v>
      </c>
      <c r="E417" s="247">
        <v>1</v>
      </c>
      <c r="F417" s="247">
        <v>1</v>
      </c>
      <c r="G417" s="247">
        <v>1</v>
      </c>
      <c r="H417" s="247">
        <v>1</v>
      </c>
      <c r="I417" s="247">
        <v>1</v>
      </c>
      <c r="J417" s="247">
        <v>1</v>
      </c>
      <c r="K417" s="247">
        <v>1</v>
      </c>
      <c r="L417" s="247">
        <v>1</v>
      </c>
      <c r="M417" s="247">
        <v>1</v>
      </c>
      <c r="N417" s="247">
        <v>1</v>
      </c>
      <c r="O417" s="247">
        <v>1</v>
      </c>
      <c r="P417" s="247">
        <v>1</v>
      </c>
      <c r="Q417" s="247">
        <v>1</v>
      </c>
      <c r="R417" s="247">
        <v>1</v>
      </c>
      <c r="S417" s="247">
        <v>1</v>
      </c>
      <c r="T417" s="247">
        <v>1</v>
      </c>
      <c r="U417" s="247">
        <v>1</v>
      </c>
      <c r="V417" s="247">
        <v>1</v>
      </c>
      <c r="W417" s="247">
        <v>1</v>
      </c>
      <c r="X417" s="247">
        <v>1</v>
      </c>
      <c r="Y417" s="247">
        <v>1</v>
      </c>
      <c r="Z417" s="247">
        <v>1</v>
      </c>
      <c r="AA417" s="247">
        <v>1</v>
      </c>
      <c r="AB417" s="247">
        <v>1</v>
      </c>
      <c r="AC417" s="247">
        <v>1</v>
      </c>
      <c r="AD417" s="247">
        <v>1</v>
      </c>
      <c r="AE417" s="247">
        <v>1</v>
      </c>
      <c r="AF417" s="247">
        <v>1</v>
      </c>
      <c r="AG417" s="247">
        <v>1</v>
      </c>
      <c r="AH417" s="247">
        <v>1</v>
      </c>
      <c r="AI417" s="247">
        <v>1</v>
      </c>
      <c r="AJ417" s="247">
        <v>1</v>
      </c>
      <c r="AK417" s="247">
        <v>1</v>
      </c>
      <c r="AL417" s="247">
        <v>1</v>
      </c>
      <c r="AM417" s="247">
        <v>1</v>
      </c>
      <c r="AN417" s="247">
        <v>1</v>
      </c>
      <c r="AO417" s="247">
        <v>1</v>
      </c>
      <c r="AP417" s="247">
        <v>1</v>
      </c>
      <c r="AQ417" s="247">
        <v>1</v>
      </c>
      <c r="AR417" s="247">
        <v>1</v>
      </c>
      <c r="AS417" s="247">
        <v>1</v>
      </c>
      <c r="AT417" s="247">
        <v>1</v>
      </c>
      <c r="AU417" s="247">
        <v>1</v>
      </c>
      <c r="AV417" s="247">
        <v>1</v>
      </c>
      <c r="AW417" s="247">
        <v>1</v>
      </c>
      <c r="AX417" s="247">
        <v>1</v>
      </c>
      <c r="AY417" s="247">
        <v>1</v>
      </c>
      <c r="AZ417" s="247">
        <v>1</v>
      </c>
      <c r="BA417" s="247">
        <v>1</v>
      </c>
      <c r="BB417" s="247">
        <v>1</v>
      </c>
      <c r="BC417" s="247">
        <v>1</v>
      </c>
      <c r="BD417" s="247">
        <v>1</v>
      </c>
      <c r="BE417" s="247">
        <v>1</v>
      </c>
      <c r="BF417" s="247">
        <v>1</v>
      </c>
      <c r="BG417" s="247">
        <v>1</v>
      </c>
      <c r="BH417" s="247">
        <v>1</v>
      </c>
      <c r="BI417" s="247">
        <v>1</v>
      </c>
      <c r="BJ417" s="247">
        <v>1</v>
      </c>
      <c r="BK417" s="247">
        <v>1</v>
      </c>
      <c r="BL417" s="247"/>
      <c r="BM417" s="248"/>
    </row>
    <row r="418" spans="1:65" s="236" customFormat="1" ht="5.25">
      <c r="A418" s="243">
        <v>207</v>
      </c>
      <c r="B418" s="249" t="s">
        <v>711</v>
      </c>
      <c r="C418" s="245" t="s">
        <v>526</v>
      </c>
      <c r="D418" s="246">
        <v>0.072</v>
      </c>
      <c r="E418" s="247">
        <v>1</v>
      </c>
      <c r="F418" s="247">
        <v>1</v>
      </c>
      <c r="G418" s="247">
        <v>1</v>
      </c>
      <c r="H418" s="247">
        <v>1</v>
      </c>
      <c r="I418" s="247">
        <v>1</v>
      </c>
      <c r="J418" s="247">
        <v>1</v>
      </c>
      <c r="K418" s="247">
        <v>1</v>
      </c>
      <c r="L418" s="247">
        <v>1</v>
      </c>
      <c r="M418" s="247">
        <v>1</v>
      </c>
      <c r="N418" s="247">
        <v>1</v>
      </c>
      <c r="O418" s="247">
        <v>1</v>
      </c>
      <c r="P418" s="247">
        <v>1</v>
      </c>
      <c r="Q418" s="247">
        <v>1</v>
      </c>
      <c r="R418" s="247">
        <v>1</v>
      </c>
      <c r="S418" s="247">
        <v>1</v>
      </c>
      <c r="T418" s="247">
        <v>1</v>
      </c>
      <c r="U418" s="247">
        <v>1</v>
      </c>
      <c r="V418" s="247">
        <v>1</v>
      </c>
      <c r="W418" s="247">
        <v>1</v>
      </c>
      <c r="X418" s="247">
        <v>1</v>
      </c>
      <c r="Y418" s="247">
        <v>1</v>
      </c>
      <c r="Z418" s="247">
        <v>1</v>
      </c>
      <c r="AA418" s="247">
        <v>1</v>
      </c>
      <c r="AB418" s="247">
        <v>1</v>
      </c>
      <c r="AC418" s="247">
        <v>1</v>
      </c>
      <c r="AD418" s="247">
        <v>1</v>
      </c>
      <c r="AE418" s="247">
        <v>1</v>
      </c>
      <c r="AF418" s="247">
        <v>1</v>
      </c>
      <c r="AG418" s="247">
        <v>1</v>
      </c>
      <c r="AH418" s="247">
        <v>1</v>
      </c>
      <c r="AI418" s="247">
        <v>1</v>
      </c>
      <c r="AJ418" s="247">
        <v>1</v>
      </c>
      <c r="AK418" s="247">
        <v>1</v>
      </c>
      <c r="AL418" s="247">
        <v>1</v>
      </c>
      <c r="AM418" s="247">
        <v>1</v>
      </c>
      <c r="AN418" s="247">
        <v>1</v>
      </c>
      <c r="AO418" s="247">
        <v>1</v>
      </c>
      <c r="AP418" s="247">
        <v>1</v>
      </c>
      <c r="AQ418" s="247">
        <v>1</v>
      </c>
      <c r="AR418" s="247">
        <v>1</v>
      </c>
      <c r="AS418" s="247">
        <v>1</v>
      </c>
      <c r="AT418" s="247">
        <v>1</v>
      </c>
      <c r="AU418" s="247">
        <v>1</v>
      </c>
      <c r="AV418" s="247">
        <v>1</v>
      </c>
      <c r="AW418" s="247">
        <v>1</v>
      </c>
      <c r="AX418" s="247">
        <v>1</v>
      </c>
      <c r="AY418" s="247">
        <v>1</v>
      </c>
      <c r="AZ418" s="247">
        <v>1</v>
      </c>
      <c r="BA418" s="247">
        <v>1</v>
      </c>
      <c r="BB418" s="247">
        <v>1</v>
      </c>
      <c r="BC418" s="247">
        <v>1</v>
      </c>
      <c r="BD418" s="247">
        <v>1</v>
      </c>
      <c r="BE418" s="247">
        <v>1</v>
      </c>
      <c r="BF418" s="247">
        <v>1</v>
      </c>
      <c r="BG418" s="247">
        <v>1</v>
      </c>
      <c r="BH418" s="247">
        <v>1</v>
      </c>
      <c r="BI418" s="247">
        <v>1</v>
      </c>
      <c r="BJ418" s="247">
        <v>1</v>
      </c>
      <c r="BK418" s="247">
        <v>1</v>
      </c>
      <c r="BL418" s="247"/>
      <c r="BM418" s="248"/>
    </row>
    <row r="419" spans="1:65" s="236" customFormat="1" ht="5.25">
      <c r="A419" s="243">
        <v>208</v>
      </c>
      <c r="B419" s="249" t="s">
        <v>712</v>
      </c>
      <c r="C419" s="245" t="s">
        <v>526</v>
      </c>
      <c r="D419" s="246">
        <v>0.075</v>
      </c>
      <c r="E419" s="247">
        <v>1</v>
      </c>
      <c r="F419" s="247">
        <v>1</v>
      </c>
      <c r="G419" s="247">
        <v>1</v>
      </c>
      <c r="H419" s="247">
        <v>1</v>
      </c>
      <c r="I419" s="247">
        <v>1</v>
      </c>
      <c r="J419" s="247">
        <v>1</v>
      </c>
      <c r="K419" s="247">
        <v>1</v>
      </c>
      <c r="L419" s="247">
        <v>1</v>
      </c>
      <c r="M419" s="247">
        <v>1</v>
      </c>
      <c r="N419" s="247">
        <v>1</v>
      </c>
      <c r="O419" s="247">
        <v>1</v>
      </c>
      <c r="P419" s="247">
        <v>1</v>
      </c>
      <c r="Q419" s="247">
        <v>1</v>
      </c>
      <c r="R419" s="247">
        <v>1</v>
      </c>
      <c r="S419" s="247">
        <v>1</v>
      </c>
      <c r="T419" s="247">
        <v>1</v>
      </c>
      <c r="U419" s="247">
        <v>1</v>
      </c>
      <c r="V419" s="247">
        <v>1</v>
      </c>
      <c r="W419" s="247">
        <v>1</v>
      </c>
      <c r="X419" s="247">
        <v>1</v>
      </c>
      <c r="Y419" s="247">
        <v>1</v>
      </c>
      <c r="Z419" s="247">
        <v>1</v>
      </c>
      <c r="AA419" s="247">
        <v>1</v>
      </c>
      <c r="AB419" s="247">
        <v>1</v>
      </c>
      <c r="AC419" s="247">
        <v>1</v>
      </c>
      <c r="AD419" s="247">
        <v>1</v>
      </c>
      <c r="AE419" s="247">
        <v>1</v>
      </c>
      <c r="AF419" s="247">
        <v>1</v>
      </c>
      <c r="AG419" s="247">
        <v>1</v>
      </c>
      <c r="AH419" s="247">
        <v>1</v>
      </c>
      <c r="AI419" s="247">
        <v>1</v>
      </c>
      <c r="AJ419" s="247">
        <v>1</v>
      </c>
      <c r="AK419" s="247">
        <v>1</v>
      </c>
      <c r="AL419" s="247">
        <v>1</v>
      </c>
      <c r="AM419" s="247">
        <v>1</v>
      </c>
      <c r="AN419" s="247">
        <v>1</v>
      </c>
      <c r="AO419" s="247">
        <v>1</v>
      </c>
      <c r="AP419" s="247">
        <v>1</v>
      </c>
      <c r="AQ419" s="247">
        <v>1</v>
      </c>
      <c r="AR419" s="247">
        <v>1</v>
      </c>
      <c r="AS419" s="247">
        <v>1</v>
      </c>
      <c r="AT419" s="247">
        <v>1</v>
      </c>
      <c r="AU419" s="247">
        <v>1</v>
      </c>
      <c r="AV419" s="247">
        <v>1</v>
      </c>
      <c r="AW419" s="247">
        <v>1</v>
      </c>
      <c r="AX419" s="247">
        <v>1</v>
      </c>
      <c r="AY419" s="247">
        <v>1</v>
      </c>
      <c r="AZ419" s="247">
        <v>1</v>
      </c>
      <c r="BA419" s="247">
        <v>1</v>
      </c>
      <c r="BB419" s="247">
        <v>1</v>
      </c>
      <c r="BC419" s="247">
        <v>1</v>
      </c>
      <c r="BD419" s="247">
        <v>1</v>
      </c>
      <c r="BE419" s="247">
        <v>1</v>
      </c>
      <c r="BF419" s="247">
        <v>1</v>
      </c>
      <c r="BG419" s="247">
        <v>1</v>
      </c>
      <c r="BH419" s="247">
        <v>1</v>
      </c>
      <c r="BI419" s="247">
        <v>1</v>
      </c>
      <c r="BJ419" s="247">
        <v>1</v>
      </c>
      <c r="BK419" s="247">
        <v>1</v>
      </c>
      <c r="BL419" s="247"/>
      <c r="BM419" s="248"/>
    </row>
    <row r="420" spans="1:65" s="236" customFormat="1" ht="5.25">
      <c r="A420" s="243">
        <v>209</v>
      </c>
      <c r="B420" s="249" t="s">
        <v>713</v>
      </c>
      <c r="C420" s="245" t="s">
        <v>526</v>
      </c>
      <c r="D420" s="246">
        <v>0.072</v>
      </c>
      <c r="E420" s="247">
        <v>1</v>
      </c>
      <c r="F420" s="247">
        <v>1</v>
      </c>
      <c r="G420" s="247">
        <v>1</v>
      </c>
      <c r="H420" s="247">
        <v>1</v>
      </c>
      <c r="I420" s="247">
        <v>1</v>
      </c>
      <c r="J420" s="247">
        <v>1</v>
      </c>
      <c r="K420" s="247">
        <v>1</v>
      </c>
      <c r="L420" s="247">
        <v>1</v>
      </c>
      <c r="M420" s="247">
        <v>1</v>
      </c>
      <c r="N420" s="247">
        <v>1</v>
      </c>
      <c r="O420" s="247">
        <v>1</v>
      </c>
      <c r="P420" s="247">
        <v>1</v>
      </c>
      <c r="Q420" s="247">
        <v>1</v>
      </c>
      <c r="R420" s="247">
        <v>1</v>
      </c>
      <c r="S420" s="247">
        <v>1</v>
      </c>
      <c r="T420" s="247">
        <v>1</v>
      </c>
      <c r="U420" s="247">
        <v>1</v>
      </c>
      <c r="V420" s="247">
        <v>1</v>
      </c>
      <c r="W420" s="247">
        <v>1</v>
      </c>
      <c r="X420" s="247">
        <v>1</v>
      </c>
      <c r="Y420" s="247">
        <v>1</v>
      </c>
      <c r="Z420" s="247">
        <v>1</v>
      </c>
      <c r="AA420" s="247">
        <v>1</v>
      </c>
      <c r="AB420" s="247">
        <v>1</v>
      </c>
      <c r="AC420" s="247">
        <v>1</v>
      </c>
      <c r="AD420" s="247">
        <v>1</v>
      </c>
      <c r="AE420" s="247">
        <v>1</v>
      </c>
      <c r="AF420" s="247">
        <v>1</v>
      </c>
      <c r="AG420" s="247">
        <v>1</v>
      </c>
      <c r="AH420" s="247">
        <v>1</v>
      </c>
      <c r="AI420" s="247">
        <v>1</v>
      </c>
      <c r="AJ420" s="247">
        <v>1</v>
      </c>
      <c r="AK420" s="247">
        <v>1</v>
      </c>
      <c r="AL420" s="247">
        <v>1</v>
      </c>
      <c r="AM420" s="247">
        <v>1</v>
      </c>
      <c r="AN420" s="247">
        <v>1</v>
      </c>
      <c r="AO420" s="247">
        <v>1</v>
      </c>
      <c r="AP420" s="247">
        <v>1</v>
      </c>
      <c r="AQ420" s="247">
        <v>1</v>
      </c>
      <c r="AR420" s="247">
        <v>1</v>
      </c>
      <c r="AS420" s="247">
        <v>1</v>
      </c>
      <c r="AT420" s="247">
        <v>1</v>
      </c>
      <c r="AU420" s="247">
        <v>1</v>
      </c>
      <c r="AV420" s="247">
        <v>1</v>
      </c>
      <c r="AW420" s="247">
        <v>1</v>
      </c>
      <c r="AX420" s="247">
        <v>1</v>
      </c>
      <c r="AY420" s="247">
        <v>1</v>
      </c>
      <c r="AZ420" s="247">
        <v>1</v>
      </c>
      <c r="BA420" s="247">
        <v>1</v>
      </c>
      <c r="BB420" s="247">
        <v>1</v>
      </c>
      <c r="BC420" s="247">
        <v>1</v>
      </c>
      <c r="BD420" s="247">
        <v>1</v>
      </c>
      <c r="BE420" s="247">
        <v>1</v>
      </c>
      <c r="BF420" s="247">
        <v>1</v>
      </c>
      <c r="BG420" s="247">
        <v>1</v>
      </c>
      <c r="BH420" s="247">
        <v>1</v>
      </c>
      <c r="BI420" s="247">
        <v>1</v>
      </c>
      <c r="BJ420" s="247">
        <v>1</v>
      </c>
      <c r="BK420" s="247">
        <v>1</v>
      </c>
      <c r="BL420" s="247"/>
      <c r="BM420" s="248"/>
    </row>
    <row r="421" spans="1:65" s="236" customFormat="1" ht="5.25">
      <c r="A421" s="243">
        <v>210</v>
      </c>
      <c r="B421" s="249" t="s">
        <v>714</v>
      </c>
      <c r="C421" s="245" t="s">
        <v>526</v>
      </c>
      <c r="D421" s="246">
        <v>0.072</v>
      </c>
      <c r="E421" s="247">
        <v>1</v>
      </c>
      <c r="F421" s="247">
        <v>1</v>
      </c>
      <c r="G421" s="247">
        <v>1</v>
      </c>
      <c r="H421" s="247">
        <v>1</v>
      </c>
      <c r="I421" s="247">
        <v>1</v>
      </c>
      <c r="J421" s="247">
        <v>1</v>
      </c>
      <c r="K421" s="247">
        <v>1</v>
      </c>
      <c r="L421" s="247">
        <v>1</v>
      </c>
      <c r="M421" s="247">
        <v>1</v>
      </c>
      <c r="N421" s="247">
        <v>1</v>
      </c>
      <c r="O421" s="247">
        <v>1</v>
      </c>
      <c r="P421" s="247">
        <v>1</v>
      </c>
      <c r="Q421" s="247">
        <v>1</v>
      </c>
      <c r="R421" s="247">
        <v>1</v>
      </c>
      <c r="S421" s="247">
        <v>1</v>
      </c>
      <c r="T421" s="247">
        <v>1</v>
      </c>
      <c r="U421" s="247">
        <v>1</v>
      </c>
      <c r="V421" s="247">
        <v>1</v>
      </c>
      <c r="W421" s="247">
        <v>1</v>
      </c>
      <c r="X421" s="247">
        <v>1</v>
      </c>
      <c r="Y421" s="247">
        <v>1</v>
      </c>
      <c r="Z421" s="247">
        <v>1</v>
      </c>
      <c r="AA421" s="247">
        <v>1</v>
      </c>
      <c r="AB421" s="247">
        <v>1</v>
      </c>
      <c r="AC421" s="247">
        <v>1</v>
      </c>
      <c r="AD421" s="247">
        <v>1</v>
      </c>
      <c r="AE421" s="247">
        <v>1</v>
      </c>
      <c r="AF421" s="247">
        <v>1</v>
      </c>
      <c r="AG421" s="247">
        <v>1</v>
      </c>
      <c r="AH421" s="247">
        <v>1</v>
      </c>
      <c r="AI421" s="247">
        <v>1</v>
      </c>
      <c r="AJ421" s="247">
        <v>1</v>
      </c>
      <c r="AK421" s="247">
        <v>1</v>
      </c>
      <c r="AL421" s="247">
        <v>1</v>
      </c>
      <c r="AM421" s="247">
        <v>1</v>
      </c>
      <c r="AN421" s="247">
        <v>1</v>
      </c>
      <c r="AO421" s="247">
        <v>1</v>
      </c>
      <c r="AP421" s="247">
        <v>1</v>
      </c>
      <c r="AQ421" s="247">
        <v>1</v>
      </c>
      <c r="AR421" s="247">
        <v>1</v>
      </c>
      <c r="AS421" s="247">
        <v>1</v>
      </c>
      <c r="AT421" s="247">
        <v>1</v>
      </c>
      <c r="AU421" s="247">
        <v>1</v>
      </c>
      <c r="AV421" s="247">
        <v>1</v>
      </c>
      <c r="AW421" s="247">
        <v>1</v>
      </c>
      <c r="AX421" s="247">
        <v>1</v>
      </c>
      <c r="AY421" s="247">
        <v>1</v>
      </c>
      <c r="AZ421" s="247">
        <v>1</v>
      </c>
      <c r="BA421" s="247">
        <v>1</v>
      </c>
      <c r="BB421" s="247">
        <v>1</v>
      </c>
      <c r="BC421" s="247">
        <v>1</v>
      </c>
      <c r="BD421" s="247">
        <v>1</v>
      </c>
      <c r="BE421" s="247">
        <v>1</v>
      </c>
      <c r="BF421" s="247">
        <v>1</v>
      </c>
      <c r="BG421" s="247">
        <v>1</v>
      </c>
      <c r="BH421" s="247">
        <v>1</v>
      </c>
      <c r="BI421" s="247">
        <v>1</v>
      </c>
      <c r="BJ421" s="247">
        <v>1</v>
      </c>
      <c r="BK421" s="247">
        <v>1</v>
      </c>
      <c r="BL421" s="247"/>
      <c r="BM421" s="248"/>
    </row>
    <row r="422" spans="1:65" s="236" customFormat="1" ht="5.25">
      <c r="A422" s="243">
        <v>211</v>
      </c>
      <c r="B422" s="249" t="s">
        <v>715</v>
      </c>
      <c r="C422" s="245" t="s">
        <v>526</v>
      </c>
      <c r="D422" s="246">
        <v>0.075</v>
      </c>
      <c r="E422" s="247">
        <v>1</v>
      </c>
      <c r="F422" s="247">
        <v>1</v>
      </c>
      <c r="G422" s="247">
        <v>1</v>
      </c>
      <c r="H422" s="247">
        <v>1</v>
      </c>
      <c r="I422" s="247">
        <v>1</v>
      </c>
      <c r="J422" s="247">
        <v>1</v>
      </c>
      <c r="K422" s="247">
        <v>1</v>
      </c>
      <c r="L422" s="247">
        <v>1</v>
      </c>
      <c r="M422" s="247">
        <v>1</v>
      </c>
      <c r="N422" s="247">
        <v>1</v>
      </c>
      <c r="O422" s="247">
        <v>1</v>
      </c>
      <c r="P422" s="247">
        <v>1</v>
      </c>
      <c r="Q422" s="247">
        <v>1</v>
      </c>
      <c r="R422" s="247">
        <v>1</v>
      </c>
      <c r="S422" s="247">
        <v>1</v>
      </c>
      <c r="T422" s="247">
        <v>1</v>
      </c>
      <c r="U422" s="247">
        <v>1</v>
      </c>
      <c r="V422" s="247">
        <v>1</v>
      </c>
      <c r="W422" s="247">
        <v>1</v>
      </c>
      <c r="X422" s="247">
        <v>1</v>
      </c>
      <c r="Y422" s="247">
        <v>1</v>
      </c>
      <c r="Z422" s="247">
        <v>1</v>
      </c>
      <c r="AA422" s="247">
        <v>1</v>
      </c>
      <c r="AB422" s="247">
        <v>1</v>
      </c>
      <c r="AC422" s="247">
        <v>1</v>
      </c>
      <c r="AD422" s="247">
        <v>1</v>
      </c>
      <c r="AE422" s="247">
        <v>1</v>
      </c>
      <c r="AF422" s="247">
        <v>1</v>
      </c>
      <c r="AG422" s="247">
        <v>1</v>
      </c>
      <c r="AH422" s="247">
        <v>1</v>
      </c>
      <c r="AI422" s="247">
        <v>1</v>
      </c>
      <c r="AJ422" s="247">
        <v>1</v>
      </c>
      <c r="AK422" s="247">
        <v>1</v>
      </c>
      <c r="AL422" s="247">
        <v>1</v>
      </c>
      <c r="AM422" s="247">
        <v>1</v>
      </c>
      <c r="AN422" s="247">
        <v>1</v>
      </c>
      <c r="AO422" s="247">
        <v>1</v>
      </c>
      <c r="AP422" s="247">
        <v>1</v>
      </c>
      <c r="AQ422" s="247">
        <v>1</v>
      </c>
      <c r="AR422" s="247">
        <v>1</v>
      </c>
      <c r="AS422" s="247">
        <v>1</v>
      </c>
      <c r="AT422" s="247">
        <v>1</v>
      </c>
      <c r="AU422" s="247">
        <v>1</v>
      </c>
      <c r="AV422" s="247">
        <v>1</v>
      </c>
      <c r="AW422" s="247">
        <v>1</v>
      </c>
      <c r="AX422" s="247">
        <v>1</v>
      </c>
      <c r="AY422" s="247">
        <v>1</v>
      </c>
      <c r="AZ422" s="247">
        <v>1</v>
      </c>
      <c r="BA422" s="247">
        <v>1</v>
      </c>
      <c r="BB422" s="247">
        <v>1</v>
      </c>
      <c r="BC422" s="247">
        <v>1</v>
      </c>
      <c r="BD422" s="247">
        <v>1</v>
      </c>
      <c r="BE422" s="247">
        <v>1</v>
      </c>
      <c r="BF422" s="247">
        <v>1</v>
      </c>
      <c r="BG422" s="247">
        <v>1</v>
      </c>
      <c r="BH422" s="247">
        <v>1</v>
      </c>
      <c r="BI422" s="247">
        <v>1</v>
      </c>
      <c r="BJ422" s="247">
        <v>1</v>
      </c>
      <c r="BK422" s="247">
        <v>1</v>
      </c>
      <c r="BL422" s="247"/>
      <c r="BM422" s="248"/>
    </row>
    <row r="423" spans="1:65" s="236" customFormat="1" ht="5.25">
      <c r="A423" s="243">
        <v>212</v>
      </c>
      <c r="B423" s="249" t="s">
        <v>716</v>
      </c>
      <c r="C423" s="245" t="s">
        <v>526</v>
      </c>
      <c r="D423" s="246">
        <v>0.075</v>
      </c>
      <c r="E423" s="247">
        <v>1</v>
      </c>
      <c r="F423" s="247">
        <v>1</v>
      </c>
      <c r="G423" s="247">
        <v>1</v>
      </c>
      <c r="H423" s="247">
        <v>1</v>
      </c>
      <c r="I423" s="247">
        <v>1</v>
      </c>
      <c r="J423" s="247">
        <v>1</v>
      </c>
      <c r="K423" s="247">
        <v>1</v>
      </c>
      <c r="L423" s="247">
        <v>1</v>
      </c>
      <c r="M423" s="247">
        <v>1</v>
      </c>
      <c r="N423" s="247">
        <v>1</v>
      </c>
      <c r="O423" s="247">
        <v>1</v>
      </c>
      <c r="P423" s="247">
        <v>1</v>
      </c>
      <c r="Q423" s="247">
        <v>1</v>
      </c>
      <c r="R423" s="247">
        <v>1</v>
      </c>
      <c r="S423" s="247">
        <v>1</v>
      </c>
      <c r="T423" s="247">
        <v>1</v>
      </c>
      <c r="U423" s="247">
        <v>1</v>
      </c>
      <c r="V423" s="247">
        <v>1</v>
      </c>
      <c r="W423" s="247">
        <v>1</v>
      </c>
      <c r="X423" s="247">
        <v>1</v>
      </c>
      <c r="Y423" s="247">
        <v>1</v>
      </c>
      <c r="Z423" s="247">
        <v>1</v>
      </c>
      <c r="AA423" s="247">
        <v>1</v>
      </c>
      <c r="AB423" s="247">
        <v>1</v>
      </c>
      <c r="AC423" s="247">
        <v>1</v>
      </c>
      <c r="AD423" s="247">
        <v>1</v>
      </c>
      <c r="AE423" s="247">
        <v>1</v>
      </c>
      <c r="AF423" s="247">
        <v>1</v>
      </c>
      <c r="AG423" s="247">
        <v>1</v>
      </c>
      <c r="AH423" s="247">
        <v>1</v>
      </c>
      <c r="AI423" s="247">
        <v>1</v>
      </c>
      <c r="AJ423" s="247">
        <v>1</v>
      </c>
      <c r="AK423" s="247">
        <v>1</v>
      </c>
      <c r="AL423" s="247">
        <v>1</v>
      </c>
      <c r="AM423" s="247">
        <v>1</v>
      </c>
      <c r="AN423" s="247">
        <v>1</v>
      </c>
      <c r="AO423" s="247">
        <v>1</v>
      </c>
      <c r="AP423" s="247">
        <v>1</v>
      </c>
      <c r="AQ423" s="247">
        <v>1</v>
      </c>
      <c r="AR423" s="247">
        <v>1</v>
      </c>
      <c r="AS423" s="247">
        <v>1</v>
      </c>
      <c r="AT423" s="247">
        <v>1</v>
      </c>
      <c r="AU423" s="247">
        <v>1</v>
      </c>
      <c r="AV423" s="247">
        <v>1</v>
      </c>
      <c r="AW423" s="247">
        <v>1</v>
      </c>
      <c r="AX423" s="247">
        <v>1</v>
      </c>
      <c r="AY423" s="247">
        <v>1</v>
      </c>
      <c r="AZ423" s="247">
        <v>1</v>
      </c>
      <c r="BA423" s="247">
        <v>1</v>
      </c>
      <c r="BB423" s="247">
        <v>1</v>
      </c>
      <c r="BC423" s="247">
        <v>1</v>
      </c>
      <c r="BD423" s="247">
        <v>1</v>
      </c>
      <c r="BE423" s="247">
        <v>1</v>
      </c>
      <c r="BF423" s="247">
        <v>1</v>
      </c>
      <c r="BG423" s="247">
        <v>1</v>
      </c>
      <c r="BH423" s="247">
        <v>1</v>
      </c>
      <c r="BI423" s="247">
        <v>1</v>
      </c>
      <c r="BJ423" s="247">
        <v>1</v>
      </c>
      <c r="BK423" s="247">
        <v>1</v>
      </c>
      <c r="BL423" s="247"/>
      <c r="BM423" s="248"/>
    </row>
    <row r="424" spans="1:65" s="236" customFormat="1" ht="5.25">
      <c r="A424" s="243">
        <v>213</v>
      </c>
      <c r="B424" s="249" t="s">
        <v>717</v>
      </c>
      <c r="C424" s="245" t="s">
        <v>526</v>
      </c>
      <c r="D424" s="246">
        <v>0.072</v>
      </c>
      <c r="E424" s="247">
        <v>1</v>
      </c>
      <c r="F424" s="247">
        <v>1</v>
      </c>
      <c r="G424" s="247">
        <v>1</v>
      </c>
      <c r="H424" s="247">
        <v>1</v>
      </c>
      <c r="I424" s="247">
        <v>1</v>
      </c>
      <c r="J424" s="247">
        <v>1</v>
      </c>
      <c r="K424" s="247">
        <v>1</v>
      </c>
      <c r="L424" s="247">
        <v>1</v>
      </c>
      <c r="M424" s="247">
        <v>1</v>
      </c>
      <c r="N424" s="247">
        <v>1</v>
      </c>
      <c r="O424" s="247">
        <v>1</v>
      </c>
      <c r="P424" s="247">
        <v>1</v>
      </c>
      <c r="Q424" s="247">
        <v>1</v>
      </c>
      <c r="R424" s="247">
        <v>1</v>
      </c>
      <c r="S424" s="247">
        <v>1</v>
      </c>
      <c r="T424" s="247">
        <v>1</v>
      </c>
      <c r="U424" s="247">
        <v>1</v>
      </c>
      <c r="V424" s="247">
        <v>1</v>
      </c>
      <c r="W424" s="247">
        <v>1</v>
      </c>
      <c r="X424" s="247">
        <v>1</v>
      </c>
      <c r="Y424" s="247">
        <v>1</v>
      </c>
      <c r="Z424" s="247">
        <v>1</v>
      </c>
      <c r="AA424" s="247">
        <v>1</v>
      </c>
      <c r="AB424" s="247">
        <v>1</v>
      </c>
      <c r="AC424" s="247">
        <v>1</v>
      </c>
      <c r="AD424" s="247">
        <v>1</v>
      </c>
      <c r="AE424" s="247">
        <v>1</v>
      </c>
      <c r="AF424" s="247">
        <v>1</v>
      </c>
      <c r="AG424" s="247">
        <v>1</v>
      </c>
      <c r="AH424" s="247">
        <v>1</v>
      </c>
      <c r="AI424" s="247">
        <v>1</v>
      </c>
      <c r="AJ424" s="247">
        <v>1</v>
      </c>
      <c r="AK424" s="247">
        <v>1</v>
      </c>
      <c r="AL424" s="247">
        <v>1</v>
      </c>
      <c r="AM424" s="247">
        <v>1</v>
      </c>
      <c r="AN424" s="247">
        <v>1</v>
      </c>
      <c r="AO424" s="247">
        <v>1</v>
      </c>
      <c r="AP424" s="247">
        <v>1</v>
      </c>
      <c r="AQ424" s="247">
        <v>1</v>
      </c>
      <c r="AR424" s="247">
        <v>1</v>
      </c>
      <c r="AS424" s="247">
        <v>1</v>
      </c>
      <c r="AT424" s="247">
        <v>1</v>
      </c>
      <c r="AU424" s="247">
        <v>1</v>
      </c>
      <c r="AV424" s="247">
        <v>1</v>
      </c>
      <c r="AW424" s="247">
        <v>1</v>
      </c>
      <c r="AX424" s="247">
        <v>1</v>
      </c>
      <c r="AY424" s="247">
        <v>1</v>
      </c>
      <c r="AZ424" s="247">
        <v>1</v>
      </c>
      <c r="BA424" s="247">
        <v>1</v>
      </c>
      <c r="BB424" s="247">
        <v>1</v>
      </c>
      <c r="BC424" s="247">
        <v>1</v>
      </c>
      <c r="BD424" s="247">
        <v>1</v>
      </c>
      <c r="BE424" s="247">
        <v>1</v>
      </c>
      <c r="BF424" s="247">
        <v>1</v>
      </c>
      <c r="BG424" s="247">
        <v>1</v>
      </c>
      <c r="BH424" s="247">
        <v>1</v>
      </c>
      <c r="BI424" s="247">
        <v>1</v>
      </c>
      <c r="BJ424" s="247">
        <v>1</v>
      </c>
      <c r="BK424" s="247">
        <v>1</v>
      </c>
      <c r="BL424" s="247"/>
      <c r="BM424" s="248"/>
    </row>
    <row r="425" spans="1:65" s="236" customFormat="1" ht="5.25">
      <c r="A425" s="243">
        <v>214</v>
      </c>
      <c r="B425" s="249" t="s">
        <v>718</v>
      </c>
      <c r="C425" s="245" t="s">
        <v>526</v>
      </c>
      <c r="D425" s="246">
        <v>0.072</v>
      </c>
      <c r="E425" s="247">
        <v>1</v>
      </c>
      <c r="F425" s="247">
        <v>1</v>
      </c>
      <c r="G425" s="247">
        <v>1</v>
      </c>
      <c r="H425" s="247">
        <v>1</v>
      </c>
      <c r="I425" s="247">
        <v>1</v>
      </c>
      <c r="J425" s="247">
        <v>1</v>
      </c>
      <c r="K425" s="247">
        <v>1</v>
      </c>
      <c r="L425" s="247">
        <v>1</v>
      </c>
      <c r="M425" s="247">
        <v>1</v>
      </c>
      <c r="N425" s="247">
        <v>1</v>
      </c>
      <c r="O425" s="247">
        <v>1</v>
      </c>
      <c r="P425" s="247">
        <v>1</v>
      </c>
      <c r="Q425" s="247">
        <v>1</v>
      </c>
      <c r="R425" s="247">
        <v>1</v>
      </c>
      <c r="S425" s="247">
        <v>1</v>
      </c>
      <c r="T425" s="247">
        <v>1</v>
      </c>
      <c r="U425" s="247">
        <v>1</v>
      </c>
      <c r="V425" s="247">
        <v>1</v>
      </c>
      <c r="W425" s="247">
        <v>1</v>
      </c>
      <c r="X425" s="247">
        <v>1</v>
      </c>
      <c r="Y425" s="247">
        <v>1</v>
      </c>
      <c r="Z425" s="247">
        <v>1</v>
      </c>
      <c r="AA425" s="247">
        <v>1</v>
      </c>
      <c r="AB425" s="247">
        <v>1</v>
      </c>
      <c r="AC425" s="247">
        <v>1</v>
      </c>
      <c r="AD425" s="247">
        <v>1</v>
      </c>
      <c r="AE425" s="247">
        <v>1</v>
      </c>
      <c r="AF425" s="247">
        <v>1</v>
      </c>
      <c r="AG425" s="247">
        <v>1</v>
      </c>
      <c r="AH425" s="247">
        <v>1</v>
      </c>
      <c r="AI425" s="247">
        <v>1</v>
      </c>
      <c r="AJ425" s="247">
        <v>1</v>
      </c>
      <c r="AK425" s="247">
        <v>1</v>
      </c>
      <c r="AL425" s="247">
        <v>1</v>
      </c>
      <c r="AM425" s="247">
        <v>1</v>
      </c>
      <c r="AN425" s="247">
        <v>1</v>
      </c>
      <c r="AO425" s="247">
        <v>1</v>
      </c>
      <c r="AP425" s="247">
        <v>1</v>
      </c>
      <c r="AQ425" s="247">
        <v>1</v>
      </c>
      <c r="AR425" s="247">
        <v>1</v>
      </c>
      <c r="AS425" s="247">
        <v>1</v>
      </c>
      <c r="AT425" s="247">
        <v>1</v>
      </c>
      <c r="AU425" s="247">
        <v>1</v>
      </c>
      <c r="AV425" s="247">
        <v>1</v>
      </c>
      <c r="AW425" s="247">
        <v>1</v>
      </c>
      <c r="AX425" s="247">
        <v>1</v>
      </c>
      <c r="AY425" s="247">
        <v>1</v>
      </c>
      <c r="AZ425" s="247">
        <v>1</v>
      </c>
      <c r="BA425" s="247">
        <v>1</v>
      </c>
      <c r="BB425" s="247">
        <v>1</v>
      </c>
      <c r="BC425" s="247">
        <v>1</v>
      </c>
      <c r="BD425" s="247">
        <v>1</v>
      </c>
      <c r="BE425" s="247">
        <v>1</v>
      </c>
      <c r="BF425" s="247">
        <v>1</v>
      </c>
      <c r="BG425" s="247">
        <v>1</v>
      </c>
      <c r="BH425" s="247">
        <v>1</v>
      </c>
      <c r="BI425" s="247">
        <v>1</v>
      </c>
      <c r="BJ425" s="247">
        <v>1</v>
      </c>
      <c r="BK425" s="247">
        <v>1</v>
      </c>
      <c r="BL425" s="247"/>
      <c r="BM425" s="248"/>
    </row>
    <row r="426" spans="1:65" s="236" customFormat="1" ht="5.25">
      <c r="A426" s="243">
        <v>215</v>
      </c>
      <c r="B426" s="249" t="s">
        <v>719</v>
      </c>
      <c r="C426" s="245" t="s">
        <v>526</v>
      </c>
      <c r="D426" s="246">
        <v>0.08</v>
      </c>
      <c r="E426" s="247">
        <v>1</v>
      </c>
      <c r="F426" s="247">
        <v>1</v>
      </c>
      <c r="G426" s="247">
        <v>1</v>
      </c>
      <c r="H426" s="247">
        <v>1</v>
      </c>
      <c r="I426" s="247">
        <v>1</v>
      </c>
      <c r="J426" s="247">
        <v>1</v>
      </c>
      <c r="K426" s="247">
        <v>1</v>
      </c>
      <c r="L426" s="247">
        <v>1</v>
      </c>
      <c r="M426" s="247">
        <v>1</v>
      </c>
      <c r="N426" s="247">
        <v>1</v>
      </c>
      <c r="O426" s="247">
        <v>1</v>
      </c>
      <c r="P426" s="247">
        <v>1</v>
      </c>
      <c r="Q426" s="247">
        <v>1</v>
      </c>
      <c r="R426" s="247">
        <v>1</v>
      </c>
      <c r="S426" s="247">
        <v>1</v>
      </c>
      <c r="T426" s="247">
        <v>1</v>
      </c>
      <c r="U426" s="247">
        <v>1</v>
      </c>
      <c r="V426" s="247">
        <v>1</v>
      </c>
      <c r="W426" s="247">
        <v>1</v>
      </c>
      <c r="X426" s="247">
        <v>1</v>
      </c>
      <c r="Y426" s="247">
        <v>1</v>
      </c>
      <c r="Z426" s="247">
        <v>1</v>
      </c>
      <c r="AA426" s="247">
        <v>1</v>
      </c>
      <c r="AB426" s="247">
        <v>1</v>
      </c>
      <c r="AC426" s="247">
        <v>1</v>
      </c>
      <c r="AD426" s="247">
        <v>1</v>
      </c>
      <c r="AE426" s="247">
        <v>1</v>
      </c>
      <c r="AF426" s="247">
        <v>1</v>
      </c>
      <c r="AG426" s="247">
        <v>1</v>
      </c>
      <c r="AH426" s="247">
        <v>1</v>
      </c>
      <c r="AI426" s="247">
        <v>1</v>
      </c>
      <c r="AJ426" s="247">
        <v>1</v>
      </c>
      <c r="AK426" s="247">
        <v>1</v>
      </c>
      <c r="AL426" s="247">
        <v>1</v>
      </c>
      <c r="AM426" s="247">
        <v>1</v>
      </c>
      <c r="AN426" s="247">
        <v>1</v>
      </c>
      <c r="AO426" s="247">
        <v>1</v>
      </c>
      <c r="AP426" s="247">
        <v>1</v>
      </c>
      <c r="AQ426" s="247">
        <v>1</v>
      </c>
      <c r="AR426" s="247">
        <v>1</v>
      </c>
      <c r="AS426" s="247">
        <v>1</v>
      </c>
      <c r="AT426" s="247">
        <v>1</v>
      </c>
      <c r="AU426" s="247">
        <v>1</v>
      </c>
      <c r="AV426" s="247">
        <v>1</v>
      </c>
      <c r="AW426" s="247">
        <v>1</v>
      </c>
      <c r="AX426" s="247">
        <v>1</v>
      </c>
      <c r="AY426" s="247">
        <v>1</v>
      </c>
      <c r="AZ426" s="247">
        <v>1</v>
      </c>
      <c r="BA426" s="247">
        <v>1</v>
      </c>
      <c r="BB426" s="247">
        <v>1</v>
      </c>
      <c r="BC426" s="247">
        <v>1</v>
      </c>
      <c r="BD426" s="247">
        <v>1</v>
      </c>
      <c r="BE426" s="247">
        <v>1</v>
      </c>
      <c r="BF426" s="247">
        <v>1</v>
      </c>
      <c r="BG426" s="247">
        <v>1</v>
      </c>
      <c r="BH426" s="247">
        <v>1</v>
      </c>
      <c r="BI426" s="247">
        <v>1</v>
      </c>
      <c r="BJ426" s="247">
        <v>1</v>
      </c>
      <c r="BK426" s="247">
        <v>1</v>
      </c>
      <c r="BL426" s="247"/>
      <c r="BM426" s="248"/>
    </row>
    <row r="427" spans="1:65" s="236" customFormat="1" ht="5.25">
      <c r="A427" s="243">
        <v>216</v>
      </c>
      <c r="B427" s="249" t="s">
        <v>720</v>
      </c>
      <c r="C427" s="245" t="s">
        <v>526</v>
      </c>
      <c r="D427" s="246">
        <v>0.08</v>
      </c>
      <c r="E427" s="247">
        <v>1</v>
      </c>
      <c r="F427" s="247">
        <v>1</v>
      </c>
      <c r="G427" s="247">
        <v>1</v>
      </c>
      <c r="H427" s="247">
        <v>1</v>
      </c>
      <c r="I427" s="247">
        <v>1</v>
      </c>
      <c r="J427" s="247">
        <v>1</v>
      </c>
      <c r="K427" s="247">
        <v>1</v>
      </c>
      <c r="L427" s="247">
        <v>1</v>
      </c>
      <c r="M427" s="247">
        <v>1</v>
      </c>
      <c r="N427" s="247">
        <v>1</v>
      </c>
      <c r="O427" s="247">
        <v>1</v>
      </c>
      <c r="P427" s="247">
        <v>1</v>
      </c>
      <c r="Q427" s="247">
        <v>1</v>
      </c>
      <c r="R427" s="247">
        <v>1</v>
      </c>
      <c r="S427" s="247">
        <v>1</v>
      </c>
      <c r="T427" s="247">
        <v>1</v>
      </c>
      <c r="U427" s="247">
        <v>1</v>
      </c>
      <c r="V427" s="247">
        <v>1</v>
      </c>
      <c r="W427" s="247">
        <v>1</v>
      </c>
      <c r="X427" s="247">
        <v>1</v>
      </c>
      <c r="Y427" s="247">
        <v>1</v>
      </c>
      <c r="Z427" s="247">
        <v>1</v>
      </c>
      <c r="AA427" s="247">
        <v>1</v>
      </c>
      <c r="AB427" s="247">
        <v>1</v>
      </c>
      <c r="AC427" s="247">
        <v>1</v>
      </c>
      <c r="AD427" s="247">
        <v>1</v>
      </c>
      <c r="AE427" s="247">
        <v>1</v>
      </c>
      <c r="AF427" s="247">
        <v>1</v>
      </c>
      <c r="AG427" s="247">
        <v>1</v>
      </c>
      <c r="AH427" s="247">
        <v>1</v>
      </c>
      <c r="AI427" s="247">
        <v>1</v>
      </c>
      <c r="AJ427" s="247">
        <v>1</v>
      </c>
      <c r="AK427" s="247">
        <v>1</v>
      </c>
      <c r="AL427" s="247">
        <v>1</v>
      </c>
      <c r="AM427" s="247">
        <v>1</v>
      </c>
      <c r="AN427" s="247">
        <v>1</v>
      </c>
      <c r="AO427" s="247">
        <v>1</v>
      </c>
      <c r="AP427" s="247">
        <v>1</v>
      </c>
      <c r="AQ427" s="247">
        <v>1</v>
      </c>
      <c r="AR427" s="247">
        <v>1</v>
      </c>
      <c r="AS427" s="247">
        <v>1</v>
      </c>
      <c r="AT427" s="247">
        <v>1</v>
      </c>
      <c r="AU427" s="247">
        <v>1</v>
      </c>
      <c r="AV427" s="247">
        <v>1</v>
      </c>
      <c r="AW427" s="247">
        <v>1</v>
      </c>
      <c r="AX427" s="247">
        <v>1</v>
      </c>
      <c r="AY427" s="247">
        <v>1</v>
      </c>
      <c r="AZ427" s="247">
        <v>1</v>
      </c>
      <c r="BA427" s="247">
        <v>1</v>
      </c>
      <c r="BB427" s="247">
        <v>1</v>
      </c>
      <c r="BC427" s="247">
        <v>1</v>
      </c>
      <c r="BD427" s="247">
        <v>1</v>
      </c>
      <c r="BE427" s="247">
        <v>1</v>
      </c>
      <c r="BF427" s="247">
        <v>1</v>
      </c>
      <c r="BG427" s="247">
        <v>1</v>
      </c>
      <c r="BH427" s="247">
        <v>1</v>
      </c>
      <c r="BI427" s="247">
        <v>1</v>
      </c>
      <c r="BJ427" s="247">
        <v>1</v>
      </c>
      <c r="BK427" s="247">
        <v>1</v>
      </c>
      <c r="BL427" s="247"/>
      <c r="BM427" s="248"/>
    </row>
    <row r="428" spans="1:65" s="236" customFormat="1" ht="5.25">
      <c r="A428" s="243">
        <v>217</v>
      </c>
      <c r="B428" s="249" t="s">
        <v>721</v>
      </c>
      <c r="C428" s="245" t="s">
        <v>526</v>
      </c>
      <c r="D428" s="246">
        <v>0.07</v>
      </c>
      <c r="E428" s="247">
        <v>1</v>
      </c>
      <c r="F428" s="247">
        <v>1</v>
      </c>
      <c r="G428" s="247">
        <v>1</v>
      </c>
      <c r="H428" s="247">
        <v>1</v>
      </c>
      <c r="I428" s="247">
        <v>1</v>
      </c>
      <c r="J428" s="247">
        <v>1</v>
      </c>
      <c r="K428" s="247">
        <v>1</v>
      </c>
      <c r="L428" s="247">
        <v>1</v>
      </c>
      <c r="M428" s="247">
        <v>1</v>
      </c>
      <c r="N428" s="247">
        <v>1</v>
      </c>
      <c r="O428" s="247">
        <v>1</v>
      </c>
      <c r="P428" s="247">
        <v>1</v>
      </c>
      <c r="Q428" s="247">
        <v>1</v>
      </c>
      <c r="R428" s="247">
        <v>1</v>
      </c>
      <c r="S428" s="247">
        <v>1</v>
      </c>
      <c r="T428" s="247">
        <v>1</v>
      </c>
      <c r="U428" s="247">
        <v>1</v>
      </c>
      <c r="V428" s="247">
        <v>1</v>
      </c>
      <c r="W428" s="247">
        <v>1</v>
      </c>
      <c r="X428" s="247">
        <v>1</v>
      </c>
      <c r="Y428" s="247">
        <v>1</v>
      </c>
      <c r="Z428" s="247">
        <v>1</v>
      </c>
      <c r="AA428" s="247">
        <v>1</v>
      </c>
      <c r="AB428" s="247">
        <v>1</v>
      </c>
      <c r="AC428" s="247">
        <v>1</v>
      </c>
      <c r="AD428" s="247">
        <v>1</v>
      </c>
      <c r="AE428" s="247">
        <v>1</v>
      </c>
      <c r="AF428" s="247">
        <v>1</v>
      </c>
      <c r="AG428" s="247">
        <v>1</v>
      </c>
      <c r="AH428" s="247">
        <v>1</v>
      </c>
      <c r="AI428" s="247">
        <v>1</v>
      </c>
      <c r="AJ428" s="247">
        <v>1</v>
      </c>
      <c r="AK428" s="247">
        <v>1</v>
      </c>
      <c r="AL428" s="247">
        <v>1</v>
      </c>
      <c r="AM428" s="247">
        <v>1</v>
      </c>
      <c r="AN428" s="247">
        <v>1</v>
      </c>
      <c r="AO428" s="247">
        <v>1</v>
      </c>
      <c r="AP428" s="247">
        <v>1</v>
      </c>
      <c r="AQ428" s="247">
        <v>1</v>
      </c>
      <c r="AR428" s="247">
        <v>1</v>
      </c>
      <c r="AS428" s="247">
        <v>1</v>
      </c>
      <c r="AT428" s="247">
        <v>1</v>
      </c>
      <c r="AU428" s="247">
        <v>1</v>
      </c>
      <c r="AV428" s="247">
        <v>1</v>
      </c>
      <c r="AW428" s="247">
        <v>1</v>
      </c>
      <c r="AX428" s="247">
        <v>1</v>
      </c>
      <c r="AY428" s="247">
        <v>1</v>
      </c>
      <c r="AZ428" s="247">
        <v>1</v>
      </c>
      <c r="BA428" s="247">
        <v>1</v>
      </c>
      <c r="BB428" s="247">
        <v>1</v>
      </c>
      <c r="BC428" s="247">
        <v>1</v>
      </c>
      <c r="BD428" s="247">
        <v>1</v>
      </c>
      <c r="BE428" s="247">
        <v>1</v>
      </c>
      <c r="BF428" s="247">
        <v>1</v>
      </c>
      <c r="BG428" s="247">
        <v>1</v>
      </c>
      <c r="BH428" s="247">
        <v>1</v>
      </c>
      <c r="BI428" s="247">
        <v>1</v>
      </c>
      <c r="BJ428" s="247">
        <v>1</v>
      </c>
      <c r="BK428" s="247">
        <v>1</v>
      </c>
      <c r="BL428" s="247"/>
      <c r="BM428" s="248"/>
    </row>
    <row r="429" spans="1:65" s="236" customFormat="1" ht="5.25">
      <c r="A429" s="243">
        <v>218</v>
      </c>
      <c r="B429" s="249" t="s">
        <v>722</v>
      </c>
      <c r="C429" s="245" t="s">
        <v>526</v>
      </c>
      <c r="D429" s="246">
        <v>0.08</v>
      </c>
      <c r="E429" s="247">
        <v>1</v>
      </c>
      <c r="F429" s="247">
        <v>1</v>
      </c>
      <c r="G429" s="247">
        <v>1</v>
      </c>
      <c r="H429" s="247">
        <v>1</v>
      </c>
      <c r="I429" s="247">
        <v>1</v>
      </c>
      <c r="J429" s="247">
        <v>1</v>
      </c>
      <c r="K429" s="247">
        <v>1</v>
      </c>
      <c r="L429" s="247">
        <v>1</v>
      </c>
      <c r="M429" s="247">
        <v>1</v>
      </c>
      <c r="N429" s="247">
        <v>1</v>
      </c>
      <c r="O429" s="247">
        <v>1</v>
      </c>
      <c r="P429" s="247">
        <v>1</v>
      </c>
      <c r="Q429" s="247">
        <v>1</v>
      </c>
      <c r="R429" s="247">
        <v>1</v>
      </c>
      <c r="S429" s="247">
        <v>1</v>
      </c>
      <c r="T429" s="247">
        <v>1</v>
      </c>
      <c r="U429" s="247">
        <v>1</v>
      </c>
      <c r="V429" s="247">
        <v>1</v>
      </c>
      <c r="W429" s="247">
        <v>1</v>
      </c>
      <c r="X429" s="247">
        <v>1</v>
      </c>
      <c r="Y429" s="247">
        <v>1</v>
      </c>
      <c r="Z429" s="247">
        <v>1</v>
      </c>
      <c r="AA429" s="247">
        <v>1</v>
      </c>
      <c r="AB429" s="247">
        <v>1</v>
      </c>
      <c r="AC429" s="247">
        <v>1</v>
      </c>
      <c r="AD429" s="247">
        <v>1</v>
      </c>
      <c r="AE429" s="247">
        <v>1</v>
      </c>
      <c r="AF429" s="247">
        <v>1</v>
      </c>
      <c r="AG429" s="247">
        <v>1</v>
      </c>
      <c r="AH429" s="247">
        <v>1</v>
      </c>
      <c r="AI429" s="247">
        <v>1</v>
      </c>
      <c r="AJ429" s="247">
        <v>1</v>
      </c>
      <c r="AK429" s="247">
        <v>1</v>
      </c>
      <c r="AL429" s="247">
        <v>1</v>
      </c>
      <c r="AM429" s="247">
        <v>1</v>
      </c>
      <c r="AN429" s="247">
        <v>1</v>
      </c>
      <c r="AO429" s="247">
        <v>1</v>
      </c>
      <c r="AP429" s="247">
        <v>1</v>
      </c>
      <c r="AQ429" s="247">
        <v>1</v>
      </c>
      <c r="AR429" s="247">
        <v>1</v>
      </c>
      <c r="AS429" s="247">
        <v>1</v>
      </c>
      <c r="AT429" s="247">
        <v>1</v>
      </c>
      <c r="AU429" s="247">
        <v>1</v>
      </c>
      <c r="AV429" s="247">
        <v>1</v>
      </c>
      <c r="AW429" s="247">
        <v>1</v>
      </c>
      <c r="AX429" s="247">
        <v>1</v>
      </c>
      <c r="AY429" s="247">
        <v>1</v>
      </c>
      <c r="AZ429" s="247">
        <v>1</v>
      </c>
      <c r="BA429" s="247">
        <v>1</v>
      </c>
      <c r="BB429" s="247">
        <v>1</v>
      </c>
      <c r="BC429" s="247">
        <v>1</v>
      </c>
      <c r="BD429" s="247">
        <v>1</v>
      </c>
      <c r="BE429" s="247">
        <v>1</v>
      </c>
      <c r="BF429" s="247">
        <v>1</v>
      </c>
      <c r="BG429" s="247">
        <v>1</v>
      </c>
      <c r="BH429" s="247">
        <v>1</v>
      </c>
      <c r="BI429" s="247">
        <v>1</v>
      </c>
      <c r="BJ429" s="247">
        <v>1</v>
      </c>
      <c r="BK429" s="247">
        <v>1</v>
      </c>
      <c r="BL429" s="247"/>
      <c r="BM429" s="248"/>
    </row>
    <row r="430" spans="1:65" s="236" customFormat="1" ht="5.25">
      <c r="A430" s="243">
        <v>219</v>
      </c>
      <c r="B430" s="249" t="s">
        <v>723</v>
      </c>
      <c r="C430" s="245" t="s">
        <v>526</v>
      </c>
      <c r="D430" s="246">
        <v>0.075</v>
      </c>
      <c r="E430" s="247">
        <v>1</v>
      </c>
      <c r="F430" s="247">
        <v>1</v>
      </c>
      <c r="G430" s="247">
        <v>1</v>
      </c>
      <c r="H430" s="247">
        <v>1</v>
      </c>
      <c r="I430" s="247">
        <v>1</v>
      </c>
      <c r="J430" s="247">
        <v>1</v>
      </c>
      <c r="K430" s="247">
        <v>1</v>
      </c>
      <c r="L430" s="247">
        <v>1</v>
      </c>
      <c r="M430" s="247">
        <v>1</v>
      </c>
      <c r="N430" s="247">
        <v>1</v>
      </c>
      <c r="O430" s="247">
        <v>1</v>
      </c>
      <c r="P430" s="247">
        <v>1</v>
      </c>
      <c r="Q430" s="247">
        <v>1</v>
      </c>
      <c r="R430" s="247">
        <v>1</v>
      </c>
      <c r="S430" s="247">
        <v>1</v>
      </c>
      <c r="T430" s="247">
        <v>1</v>
      </c>
      <c r="U430" s="247">
        <v>1</v>
      </c>
      <c r="V430" s="247">
        <v>1</v>
      </c>
      <c r="W430" s="247">
        <v>1</v>
      </c>
      <c r="X430" s="247">
        <v>1</v>
      </c>
      <c r="Y430" s="247">
        <v>1</v>
      </c>
      <c r="Z430" s="247">
        <v>1</v>
      </c>
      <c r="AA430" s="247">
        <v>1</v>
      </c>
      <c r="AB430" s="247">
        <v>1</v>
      </c>
      <c r="AC430" s="247">
        <v>1</v>
      </c>
      <c r="AD430" s="247">
        <v>1</v>
      </c>
      <c r="AE430" s="247">
        <v>1</v>
      </c>
      <c r="AF430" s="247">
        <v>1</v>
      </c>
      <c r="AG430" s="247">
        <v>1</v>
      </c>
      <c r="AH430" s="247">
        <v>1</v>
      </c>
      <c r="AI430" s="247">
        <v>1</v>
      </c>
      <c r="AJ430" s="247">
        <v>1</v>
      </c>
      <c r="AK430" s="247">
        <v>1</v>
      </c>
      <c r="AL430" s="247">
        <v>1</v>
      </c>
      <c r="AM430" s="247">
        <v>1</v>
      </c>
      <c r="AN430" s="247">
        <v>1</v>
      </c>
      <c r="AO430" s="247">
        <v>1</v>
      </c>
      <c r="AP430" s="247">
        <v>1</v>
      </c>
      <c r="AQ430" s="247">
        <v>1</v>
      </c>
      <c r="AR430" s="247">
        <v>1</v>
      </c>
      <c r="AS430" s="247">
        <v>1</v>
      </c>
      <c r="AT430" s="247">
        <v>1</v>
      </c>
      <c r="AU430" s="247">
        <v>1</v>
      </c>
      <c r="AV430" s="247">
        <v>1</v>
      </c>
      <c r="AW430" s="247">
        <v>1</v>
      </c>
      <c r="AX430" s="247">
        <v>1</v>
      </c>
      <c r="AY430" s="247">
        <v>1</v>
      </c>
      <c r="AZ430" s="247">
        <v>1</v>
      </c>
      <c r="BA430" s="247">
        <v>1</v>
      </c>
      <c r="BB430" s="247">
        <v>1</v>
      </c>
      <c r="BC430" s="247">
        <v>1</v>
      </c>
      <c r="BD430" s="247">
        <v>1</v>
      </c>
      <c r="BE430" s="247">
        <v>1</v>
      </c>
      <c r="BF430" s="247">
        <v>1</v>
      </c>
      <c r="BG430" s="247">
        <v>1</v>
      </c>
      <c r="BH430" s="247">
        <v>1</v>
      </c>
      <c r="BI430" s="247">
        <v>1</v>
      </c>
      <c r="BJ430" s="247">
        <v>1</v>
      </c>
      <c r="BK430" s="247">
        <v>1</v>
      </c>
      <c r="BL430" s="247"/>
      <c r="BM430" s="248"/>
    </row>
    <row r="431" spans="1:65" s="236" customFormat="1" ht="5.25">
      <c r="A431" s="243">
        <v>220</v>
      </c>
      <c r="B431" s="249" t="s">
        <v>724</v>
      </c>
      <c r="C431" s="245" t="s">
        <v>526</v>
      </c>
      <c r="D431" s="246">
        <v>0.09</v>
      </c>
      <c r="E431" s="247">
        <v>1</v>
      </c>
      <c r="F431" s="247">
        <v>1</v>
      </c>
      <c r="G431" s="247">
        <v>1</v>
      </c>
      <c r="H431" s="247">
        <v>1</v>
      </c>
      <c r="I431" s="247">
        <v>1</v>
      </c>
      <c r="J431" s="247">
        <v>1</v>
      </c>
      <c r="K431" s="247">
        <v>1</v>
      </c>
      <c r="L431" s="247">
        <v>1</v>
      </c>
      <c r="M431" s="247">
        <v>1</v>
      </c>
      <c r="N431" s="247">
        <v>1</v>
      </c>
      <c r="O431" s="247">
        <v>1</v>
      </c>
      <c r="P431" s="247">
        <v>1</v>
      </c>
      <c r="Q431" s="247">
        <v>1</v>
      </c>
      <c r="R431" s="247">
        <v>1</v>
      </c>
      <c r="S431" s="247">
        <v>1</v>
      </c>
      <c r="T431" s="247">
        <v>1</v>
      </c>
      <c r="U431" s="247">
        <v>1</v>
      </c>
      <c r="V431" s="247">
        <v>1</v>
      </c>
      <c r="W431" s="247">
        <v>1</v>
      </c>
      <c r="X431" s="247">
        <v>1</v>
      </c>
      <c r="Y431" s="247">
        <v>1</v>
      </c>
      <c r="Z431" s="247">
        <v>1</v>
      </c>
      <c r="AA431" s="247">
        <v>1</v>
      </c>
      <c r="AB431" s="247">
        <v>1</v>
      </c>
      <c r="AC431" s="247">
        <v>1</v>
      </c>
      <c r="AD431" s="247">
        <v>1</v>
      </c>
      <c r="AE431" s="247">
        <v>1</v>
      </c>
      <c r="AF431" s="247">
        <v>1</v>
      </c>
      <c r="AG431" s="247">
        <v>1</v>
      </c>
      <c r="AH431" s="247">
        <v>1</v>
      </c>
      <c r="AI431" s="247">
        <v>1</v>
      </c>
      <c r="AJ431" s="247">
        <v>1</v>
      </c>
      <c r="AK431" s="247">
        <v>1</v>
      </c>
      <c r="AL431" s="247">
        <v>1</v>
      </c>
      <c r="AM431" s="247">
        <v>1</v>
      </c>
      <c r="AN431" s="247">
        <v>1</v>
      </c>
      <c r="AO431" s="247">
        <v>1</v>
      </c>
      <c r="AP431" s="247">
        <v>1</v>
      </c>
      <c r="AQ431" s="247">
        <v>1</v>
      </c>
      <c r="AR431" s="247">
        <v>1</v>
      </c>
      <c r="AS431" s="247">
        <v>1</v>
      </c>
      <c r="AT431" s="247">
        <v>1</v>
      </c>
      <c r="AU431" s="247">
        <v>1</v>
      </c>
      <c r="AV431" s="247">
        <v>1</v>
      </c>
      <c r="AW431" s="247">
        <v>1</v>
      </c>
      <c r="AX431" s="247">
        <v>1</v>
      </c>
      <c r="AY431" s="247">
        <v>1</v>
      </c>
      <c r="AZ431" s="247">
        <v>1</v>
      </c>
      <c r="BA431" s="247">
        <v>1</v>
      </c>
      <c r="BB431" s="247">
        <v>1</v>
      </c>
      <c r="BC431" s="247">
        <v>1</v>
      </c>
      <c r="BD431" s="247">
        <v>1</v>
      </c>
      <c r="BE431" s="247">
        <v>1</v>
      </c>
      <c r="BF431" s="247">
        <v>1</v>
      </c>
      <c r="BG431" s="247">
        <v>1</v>
      </c>
      <c r="BH431" s="247">
        <v>1</v>
      </c>
      <c r="BI431" s="247">
        <v>1</v>
      </c>
      <c r="BJ431" s="247">
        <v>1</v>
      </c>
      <c r="BK431" s="247">
        <v>1</v>
      </c>
      <c r="BL431" s="247"/>
      <c r="BM431" s="248"/>
    </row>
    <row r="432" spans="1:65" s="236" customFormat="1" ht="5.25">
      <c r="A432" s="243">
        <v>221</v>
      </c>
      <c r="B432" s="249" t="s">
        <v>725</v>
      </c>
      <c r="C432" s="245" t="s">
        <v>526</v>
      </c>
      <c r="D432" s="246">
        <v>0.075</v>
      </c>
      <c r="E432" s="247">
        <v>1</v>
      </c>
      <c r="F432" s="247">
        <v>1</v>
      </c>
      <c r="G432" s="247">
        <v>1</v>
      </c>
      <c r="H432" s="247">
        <v>1</v>
      </c>
      <c r="I432" s="247">
        <v>1</v>
      </c>
      <c r="J432" s="247">
        <v>1</v>
      </c>
      <c r="K432" s="247">
        <v>1</v>
      </c>
      <c r="L432" s="247">
        <v>1</v>
      </c>
      <c r="M432" s="247">
        <v>1</v>
      </c>
      <c r="N432" s="247">
        <v>1</v>
      </c>
      <c r="O432" s="247">
        <v>1</v>
      </c>
      <c r="P432" s="247">
        <v>1</v>
      </c>
      <c r="Q432" s="247">
        <v>1</v>
      </c>
      <c r="R432" s="247">
        <v>1</v>
      </c>
      <c r="S432" s="247">
        <v>1</v>
      </c>
      <c r="T432" s="247">
        <v>1</v>
      </c>
      <c r="U432" s="247">
        <v>1</v>
      </c>
      <c r="V432" s="247">
        <v>1</v>
      </c>
      <c r="W432" s="247">
        <v>1</v>
      </c>
      <c r="X432" s="247">
        <v>1</v>
      </c>
      <c r="Y432" s="247">
        <v>1</v>
      </c>
      <c r="Z432" s="247">
        <v>1</v>
      </c>
      <c r="AA432" s="247">
        <v>1</v>
      </c>
      <c r="AB432" s="247">
        <v>1</v>
      </c>
      <c r="AC432" s="247">
        <v>1</v>
      </c>
      <c r="AD432" s="247">
        <v>1</v>
      </c>
      <c r="AE432" s="247">
        <v>1</v>
      </c>
      <c r="AF432" s="247">
        <v>1</v>
      </c>
      <c r="AG432" s="247">
        <v>1</v>
      </c>
      <c r="AH432" s="247">
        <v>1</v>
      </c>
      <c r="AI432" s="247">
        <v>1</v>
      </c>
      <c r="AJ432" s="247">
        <v>1</v>
      </c>
      <c r="AK432" s="247">
        <v>1</v>
      </c>
      <c r="AL432" s="247">
        <v>1</v>
      </c>
      <c r="AM432" s="247">
        <v>1</v>
      </c>
      <c r="AN432" s="247">
        <v>1</v>
      </c>
      <c r="AO432" s="247">
        <v>1</v>
      </c>
      <c r="AP432" s="247">
        <v>1</v>
      </c>
      <c r="AQ432" s="247">
        <v>1</v>
      </c>
      <c r="AR432" s="247">
        <v>1</v>
      </c>
      <c r="AS432" s="247">
        <v>1</v>
      </c>
      <c r="AT432" s="247">
        <v>1</v>
      </c>
      <c r="AU432" s="247">
        <v>1</v>
      </c>
      <c r="AV432" s="247">
        <v>1</v>
      </c>
      <c r="AW432" s="247">
        <v>1</v>
      </c>
      <c r="AX432" s="247">
        <v>1</v>
      </c>
      <c r="AY432" s="247">
        <v>1</v>
      </c>
      <c r="AZ432" s="247">
        <v>1</v>
      </c>
      <c r="BA432" s="247">
        <v>1</v>
      </c>
      <c r="BB432" s="247">
        <v>1</v>
      </c>
      <c r="BC432" s="247">
        <v>1</v>
      </c>
      <c r="BD432" s="247">
        <v>1</v>
      </c>
      <c r="BE432" s="247">
        <v>1</v>
      </c>
      <c r="BF432" s="247">
        <v>1</v>
      </c>
      <c r="BG432" s="247">
        <v>1</v>
      </c>
      <c r="BH432" s="247">
        <v>1</v>
      </c>
      <c r="BI432" s="247">
        <v>1</v>
      </c>
      <c r="BJ432" s="247">
        <v>1</v>
      </c>
      <c r="BK432" s="247">
        <v>1</v>
      </c>
      <c r="BL432" s="247"/>
      <c r="BM432" s="248"/>
    </row>
    <row r="433" spans="1:65" s="236" customFormat="1" ht="5.25">
      <c r="A433" s="243">
        <v>222</v>
      </c>
      <c r="B433" s="249" t="s">
        <v>726</v>
      </c>
      <c r="C433" s="245" t="s">
        <v>526</v>
      </c>
      <c r="D433" s="246">
        <v>0.07</v>
      </c>
      <c r="E433" s="247">
        <v>1</v>
      </c>
      <c r="F433" s="247">
        <v>1</v>
      </c>
      <c r="G433" s="247">
        <v>1</v>
      </c>
      <c r="H433" s="247">
        <v>1</v>
      </c>
      <c r="I433" s="247">
        <v>1</v>
      </c>
      <c r="J433" s="247">
        <v>1</v>
      </c>
      <c r="K433" s="247">
        <v>1</v>
      </c>
      <c r="L433" s="247">
        <v>1</v>
      </c>
      <c r="M433" s="247">
        <v>1</v>
      </c>
      <c r="N433" s="247">
        <v>1</v>
      </c>
      <c r="O433" s="247">
        <v>1</v>
      </c>
      <c r="P433" s="247">
        <v>1</v>
      </c>
      <c r="Q433" s="247">
        <v>1</v>
      </c>
      <c r="R433" s="247">
        <v>1</v>
      </c>
      <c r="S433" s="247">
        <v>1</v>
      </c>
      <c r="T433" s="247">
        <v>1</v>
      </c>
      <c r="U433" s="247">
        <v>1</v>
      </c>
      <c r="V433" s="247">
        <v>1</v>
      </c>
      <c r="W433" s="247">
        <v>1</v>
      </c>
      <c r="X433" s="247">
        <v>1</v>
      </c>
      <c r="Y433" s="247">
        <v>1</v>
      </c>
      <c r="Z433" s="247">
        <v>1</v>
      </c>
      <c r="AA433" s="247">
        <v>1</v>
      </c>
      <c r="AB433" s="247">
        <v>1</v>
      </c>
      <c r="AC433" s="247">
        <v>1</v>
      </c>
      <c r="AD433" s="247">
        <v>1</v>
      </c>
      <c r="AE433" s="247">
        <v>1</v>
      </c>
      <c r="AF433" s="247">
        <v>1</v>
      </c>
      <c r="AG433" s="247">
        <v>1</v>
      </c>
      <c r="AH433" s="247">
        <v>1</v>
      </c>
      <c r="AI433" s="247">
        <v>1</v>
      </c>
      <c r="AJ433" s="247">
        <v>1</v>
      </c>
      <c r="AK433" s="247">
        <v>1</v>
      </c>
      <c r="AL433" s="247">
        <v>1</v>
      </c>
      <c r="AM433" s="247">
        <v>1</v>
      </c>
      <c r="AN433" s="247">
        <v>1</v>
      </c>
      <c r="AO433" s="247">
        <v>1</v>
      </c>
      <c r="AP433" s="247">
        <v>1</v>
      </c>
      <c r="AQ433" s="247">
        <v>1</v>
      </c>
      <c r="AR433" s="247">
        <v>1</v>
      </c>
      <c r="AS433" s="247">
        <v>1</v>
      </c>
      <c r="AT433" s="247">
        <v>1</v>
      </c>
      <c r="AU433" s="247">
        <v>1</v>
      </c>
      <c r="AV433" s="247">
        <v>1</v>
      </c>
      <c r="AW433" s="247">
        <v>1</v>
      </c>
      <c r="AX433" s="247">
        <v>1</v>
      </c>
      <c r="AY433" s="247">
        <v>1</v>
      </c>
      <c r="AZ433" s="247">
        <v>1</v>
      </c>
      <c r="BA433" s="247">
        <v>1</v>
      </c>
      <c r="BB433" s="247">
        <v>1</v>
      </c>
      <c r="BC433" s="247">
        <v>1</v>
      </c>
      <c r="BD433" s="247">
        <v>1</v>
      </c>
      <c r="BE433" s="247">
        <v>1</v>
      </c>
      <c r="BF433" s="247">
        <v>1</v>
      </c>
      <c r="BG433" s="247">
        <v>1</v>
      </c>
      <c r="BH433" s="247">
        <v>1</v>
      </c>
      <c r="BI433" s="247">
        <v>1</v>
      </c>
      <c r="BJ433" s="247">
        <v>1</v>
      </c>
      <c r="BK433" s="247">
        <v>1</v>
      </c>
      <c r="BL433" s="247"/>
      <c r="BM433" s="248"/>
    </row>
    <row r="434" spans="1:65" s="236" customFormat="1" ht="5.25">
      <c r="A434" s="243">
        <v>223</v>
      </c>
      <c r="B434" s="249" t="s">
        <v>727</v>
      </c>
      <c r="C434" s="245" t="s">
        <v>526</v>
      </c>
      <c r="D434" s="246">
        <v>0.08</v>
      </c>
      <c r="E434" s="247">
        <v>1</v>
      </c>
      <c r="F434" s="247">
        <v>1</v>
      </c>
      <c r="G434" s="247">
        <v>1</v>
      </c>
      <c r="H434" s="247">
        <v>1</v>
      </c>
      <c r="I434" s="247">
        <v>1</v>
      </c>
      <c r="J434" s="247">
        <v>1</v>
      </c>
      <c r="K434" s="247">
        <v>1</v>
      </c>
      <c r="L434" s="247">
        <v>1</v>
      </c>
      <c r="M434" s="247">
        <v>1</v>
      </c>
      <c r="N434" s="247">
        <v>1</v>
      </c>
      <c r="O434" s="247">
        <v>1</v>
      </c>
      <c r="P434" s="247">
        <v>1</v>
      </c>
      <c r="Q434" s="247">
        <v>1</v>
      </c>
      <c r="R434" s="247">
        <v>1</v>
      </c>
      <c r="S434" s="247">
        <v>1</v>
      </c>
      <c r="T434" s="247">
        <v>1</v>
      </c>
      <c r="U434" s="247">
        <v>1</v>
      </c>
      <c r="V434" s="247">
        <v>1</v>
      </c>
      <c r="W434" s="247">
        <v>1</v>
      </c>
      <c r="X434" s="247">
        <v>1</v>
      </c>
      <c r="Y434" s="247">
        <v>1</v>
      </c>
      <c r="Z434" s="247">
        <v>1</v>
      </c>
      <c r="AA434" s="247">
        <v>1</v>
      </c>
      <c r="AB434" s="247">
        <v>1</v>
      </c>
      <c r="AC434" s="247">
        <v>1</v>
      </c>
      <c r="AD434" s="247">
        <v>1</v>
      </c>
      <c r="AE434" s="247">
        <v>1</v>
      </c>
      <c r="AF434" s="247">
        <v>1</v>
      </c>
      <c r="AG434" s="247">
        <v>1</v>
      </c>
      <c r="AH434" s="247">
        <v>1</v>
      </c>
      <c r="AI434" s="247">
        <v>1</v>
      </c>
      <c r="AJ434" s="247">
        <v>1</v>
      </c>
      <c r="AK434" s="247">
        <v>1</v>
      </c>
      <c r="AL434" s="247">
        <v>1</v>
      </c>
      <c r="AM434" s="247">
        <v>1</v>
      </c>
      <c r="AN434" s="247">
        <v>1</v>
      </c>
      <c r="AO434" s="247">
        <v>1</v>
      </c>
      <c r="AP434" s="247">
        <v>1</v>
      </c>
      <c r="AQ434" s="247">
        <v>1</v>
      </c>
      <c r="AR434" s="247">
        <v>1</v>
      </c>
      <c r="AS434" s="247">
        <v>1</v>
      </c>
      <c r="AT434" s="247">
        <v>1</v>
      </c>
      <c r="AU434" s="247">
        <v>1</v>
      </c>
      <c r="AV434" s="247">
        <v>1</v>
      </c>
      <c r="AW434" s="247">
        <v>1</v>
      </c>
      <c r="AX434" s="247">
        <v>1</v>
      </c>
      <c r="AY434" s="247">
        <v>1</v>
      </c>
      <c r="AZ434" s="247">
        <v>1</v>
      </c>
      <c r="BA434" s="247">
        <v>1</v>
      </c>
      <c r="BB434" s="247">
        <v>1</v>
      </c>
      <c r="BC434" s="247">
        <v>1</v>
      </c>
      <c r="BD434" s="247">
        <v>1</v>
      </c>
      <c r="BE434" s="247">
        <v>1</v>
      </c>
      <c r="BF434" s="247">
        <v>1</v>
      </c>
      <c r="BG434" s="247">
        <v>1</v>
      </c>
      <c r="BH434" s="247">
        <v>1</v>
      </c>
      <c r="BI434" s="247">
        <v>1</v>
      </c>
      <c r="BJ434" s="247">
        <v>1</v>
      </c>
      <c r="BK434" s="247">
        <v>1</v>
      </c>
      <c r="BL434" s="247"/>
      <c r="BM434" s="248"/>
    </row>
    <row r="435" spans="1:65" s="236" customFormat="1" ht="5.25">
      <c r="A435" s="243">
        <v>224</v>
      </c>
      <c r="B435" s="249" t="s">
        <v>728</v>
      </c>
      <c r="C435" s="245" t="s">
        <v>526</v>
      </c>
      <c r="D435" s="246">
        <v>0.075</v>
      </c>
      <c r="E435" s="247">
        <v>1</v>
      </c>
      <c r="F435" s="247">
        <v>1</v>
      </c>
      <c r="G435" s="247">
        <v>1</v>
      </c>
      <c r="H435" s="247">
        <v>1</v>
      </c>
      <c r="I435" s="247">
        <v>1</v>
      </c>
      <c r="J435" s="247">
        <v>1</v>
      </c>
      <c r="K435" s="247">
        <v>1</v>
      </c>
      <c r="L435" s="247">
        <v>1</v>
      </c>
      <c r="M435" s="247">
        <v>1</v>
      </c>
      <c r="N435" s="247">
        <v>1</v>
      </c>
      <c r="O435" s="247">
        <v>1</v>
      </c>
      <c r="P435" s="247">
        <v>1</v>
      </c>
      <c r="Q435" s="247">
        <v>1</v>
      </c>
      <c r="R435" s="247">
        <v>1</v>
      </c>
      <c r="S435" s="247">
        <v>1</v>
      </c>
      <c r="T435" s="247">
        <v>1</v>
      </c>
      <c r="U435" s="247">
        <v>1</v>
      </c>
      <c r="V435" s="247">
        <v>1</v>
      </c>
      <c r="W435" s="247">
        <v>1</v>
      </c>
      <c r="X435" s="247">
        <v>1</v>
      </c>
      <c r="Y435" s="247">
        <v>1</v>
      </c>
      <c r="Z435" s="247">
        <v>1</v>
      </c>
      <c r="AA435" s="247">
        <v>1</v>
      </c>
      <c r="AB435" s="247">
        <v>1</v>
      </c>
      <c r="AC435" s="247">
        <v>1</v>
      </c>
      <c r="AD435" s="247">
        <v>1</v>
      </c>
      <c r="AE435" s="247">
        <v>1</v>
      </c>
      <c r="AF435" s="247">
        <v>1</v>
      </c>
      <c r="AG435" s="247">
        <v>1</v>
      </c>
      <c r="AH435" s="247">
        <v>1</v>
      </c>
      <c r="AI435" s="247">
        <v>1</v>
      </c>
      <c r="AJ435" s="247">
        <v>1</v>
      </c>
      <c r="AK435" s="247">
        <v>1</v>
      </c>
      <c r="AL435" s="247">
        <v>1</v>
      </c>
      <c r="AM435" s="247">
        <v>1</v>
      </c>
      <c r="AN435" s="247">
        <v>1</v>
      </c>
      <c r="AO435" s="247">
        <v>1</v>
      </c>
      <c r="AP435" s="247">
        <v>1</v>
      </c>
      <c r="AQ435" s="247">
        <v>1</v>
      </c>
      <c r="AR435" s="247">
        <v>1</v>
      </c>
      <c r="AS435" s="247">
        <v>1</v>
      </c>
      <c r="AT435" s="247">
        <v>1</v>
      </c>
      <c r="AU435" s="247">
        <v>1</v>
      </c>
      <c r="AV435" s="247">
        <v>1</v>
      </c>
      <c r="AW435" s="247">
        <v>1</v>
      </c>
      <c r="AX435" s="247">
        <v>1</v>
      </c>
      <c r="AY435" s="247">
        <v>1</v>
      </c>
      <c r="AZ435" s="247">
        <v>1</v>
      </c>
      <c r="BA435" s="247">
        <v>1</v>
      </c>
      <c r="BB435" s="247">
        <v>1</v>
      </c>
      <c r="BC435" s="247">
        <v>1</v>
      </c>
      <c r="BD435" s="247">
        <v>1</v>
      </c>
      <c r="BE435" s="247">
        <v>1</v>
      </c>
      <c r="BF435" s="247">
        <v>1</v>
      </c>
      <c r="BG435" s="247">
        <v>1</v>
      </c>
      <c r="BH435" s="247">
        <v>1</v>
      </c>
      <c r="BI435" s="247">
        <v>1</v>
      </c>
      <c r="BJ435" s="247">
        <v>1</v>
      </c>
      <c r="BK435" s="247">
        <v>1</v>
      </c>
      <c r="BL435" s="247"/>
      <c r="BM435" s="248"/>
    </row>
    <row r="436" spans="1:65" s="236" customFormat="1" ht="5.25">
      <c r="A436" s="243">
        <v>225</v>
      </c>
      <c r="B436" s="249" t="s">
        <v>729</v>
      </c>
      <c r="C436" s="245" t="s">
        <v>526</v>
      </c>
      <c r="D436" s="246">
        <v>0.075</v>
      </c>
      <c r="E436" s="247">
        <v>1</v>
      </c>
      <c r="F436" s="247">
        <v>1</v>
      </c>
      <c r="G436" s="247">
        <v>1</v>
      </c>
      <c r="H436" s="247">
        <v>1</v>
      </c>
      <c r="I436" s="247">
        <v>1</v>
      </c>
      <c r="J436" s="247">
        <v>1</v>
      </c>
      <c r="K436" s="247">
        <v>1</v>
      </c>
      <c r="L436" s="247">
        <v>1</v>
      </c>
      <c r="M436" s="247">
        <v>1</v>
      </c>
      <c r="N436" s="247">
        <v>1</v>
      </c>
      <c r="O436" s="247">
        <v>1</v>
      </c>
      <c r="P436" s="247">
        <v>1</v>
      </c>
      <c r="Q436" s="247">
        <v>1</v>
      </c>
      <c r="R436" s="247">
        <v>1</v>
      </c>
      <c r="S436" s="247">
        <v>1</v>
      </c>
      <c r="T436" s="247">
        <v>1</v>
      </c>
      <c r="U436" s="247">
        <v>1</v>
      </c>
      <c r="V436" s="247">
        <v>1</v>
      </c>
      <c r="W436" s="247">
        <v>1</v>
      </c>
      <c r="X436" s="247">
        <v>1</v>
      </c>
      <c r="Y436" s="247">
        <v>1</v>
      </c>
      <c r="Z436" s="247">
        <v>1</v>
      </c>
      <c r="AA436" s="247">
        <v>1</v>
      </c>
      <c r="AB436" s="247">
        <v>1</v>
      </c>
      <c r="AC436" s="247">
        <v>1</v>
      </c>
      <c r="AD436" s="247">
        <v>1</v>
      </c>
      <c r="AE436" s="247">
        <v>1</v>
      </c>
      <c r="AF436" s="247">
        <v>1</v>
      </c>
      <c r="AG436" s="247">
        <v>1</v>
      </c>
      <c r="AH436" s="247">
        <v>1</v>
      </c>
      <c r="AI436" s="247">
        <v>1</v>
      </c>
      <c r="AJ436" s="247">
        <v>1</v>
      </c>
      <c r="AK436" s="247">
        <v>1</v>
      </c>
      <c r="AL436" s="247">
        <v>1</v>
      </c>
      <c r="AM436" s="247">
        <v>1</v>
      </c>
      <c r="AN436" s="247">
        <v>1</v>
      </c>
      <c r="AO436" s="247">
        <v>1</v>
      </c>
      <c r="AP436" s="247">
        <v>1</v>
      </c>
      <c r="AQ436" s="247">
        <v>1</v>
      </c>
      <c r="AR436" s="247">
        <v>1</v>
      </c>
      <c r="AS436" s="247">
        <v>1</v>
      </c>
      <c r="AT436" s="247">
        <v>1</v>
      </c>
      <c r="AU436" s="247">
        <v>1</v>
      </c>
      <c r="AV436" s="247">
        <v>1</v>
      </c>
      <c r="AW436" s="247">
        <v>1</v>
      </c>
      <c r="AX436" s="247">
        <v>1</v>
      </c>
      <c r="AY436" s="247">
        <v>1</v>
      </c>
      <c r="AZ436" s="247">
        <v>1</v>
      </c>
      <c r="BA436" s="247">
        <v>1</v>
      </c>
      <c r="BB436" s="247">
        <v>1</v>
      </c>
      <c r="BC436" s="247">
        <v>1</v>
      </c>
      <c r="BD436" s="247">
        <v>1</v>
      </c>
      <c r="BE436" s="247">
        <v>1</v>
      </c>
      <c r="BF436" s="247">
        <v>1</v>
      </c>
      <c r="BG436" s="247">
        <v>1</v>
      </c>
      <c r="BH436" s="247">
        <v>1</v>
      </c>
      <c r="BI436" s="247">
        <v>1</v>
      </c>
      <c r="BJ436" s="247">
        <v>1</v>
      </c>
      <c r="BK436" s="247">
        <v>1</v>
      </c>
      <c r="BL436" s="247"/>
      <c r="BM436" s="248"/>
    </row>
    <row r="437" spans="1:65" s="236" customFormat="1" ht="5.25">
      <c r="A437" s="243">
        <v>226</v>
      </c>
      <c r="B437" s="249" t="s">
        <v>730</v>
      </c>
      <c r="C437" s="245" t="s">
        <v>526</v>
      </c>
      <c r="D437" s="246">
        <v>0.08</v>
      </c>
      <c r="E437" s="247">
        <v>1</v>
      </c>
      <c r="F437" s="247">
        <v>1</v>
      </c>
      <c r="G437" s="247">
        <v>1</v>
      </c>
      <c r="H437" s="247">
        <v>1</v>
      </c>
      <c r="I437" s="247">
        <v>1</v>
      </c>
      <c r="J437" s="247">
        <v>1</v>
      </c>
      <c r="K437" s="247">
        <v>1</v>
      </c>
      <c r="L437" s="247">
        <v>1</v>
      </c>
      <c r="M437" s="247">
        <v>1</v>
      </c>
      <c r="N437" s="247">
        <v>1</v>
      </c>
      <c r="O437" s="247">
        <v>1</v>
      </c>
      <c r="P437" s="247">
        <v>1</v>
      </c>
      <c r="Q437" s="247">
        <v>1</v>
      </c>
      <c r="R437" s="247">
        <v>1</v>
      </c>
      <c r="S437" s="247">
        <v>1</v>
      </c>
      <c r="T437" s="247">
        <v>1</v>
      </c>
      <c r="U437" s="247">
        <v>1</v>
      </c>
      <c r="V437" s="247">
        <v>1</v>
      </c>
      <c r="W437" s="247">
        <v>1</v>
      </c>
      <c r="X437" s="247">
        <v>1</v>
      </c>
      <c r="Y437" s="247">
        <v>1</v>
      </c>
      <c r="Z437" s="247">
        <v>1</v>
      </c>
      <c r="AA437" s="247">
        <v>1</v>
      </c>
      <c r="AB437" s="247">
        <v>1</v>
      </c>
      <c r="AC437" s="247">
        <v>1</v>
      </c>
      <c r="AD437" s="247">
        <v>1</v>
      </c>
      <c r="AE437" s="247">
        <v>1</v>
      </c>
      <c r="AF437" s="247">
        <v>1</v>
      </c>
      <c r="AG437" s="247">
        <v>1</v>
      </c>
      <c r="AH437" s="247">
        <v>1</v>
      </c>
      <c r="AI437" s="247">
        <v>1</v>
      </c>
      <c r="AJ437" s="247">
        <v>1</v>
      </c>
      <c r="AK437" s="247">
        <v>1</v>
      </c>
      <c r="AL437" s="247">
        <v>1</v>
      </c>
      <c r="AM437" s="247">
        <v>1</v>
      </c>
      <c r="AN437" s="247">
        <v>1</v>
      </c>
      <c r="AO437" s="247">
        <v>1</v>
      </c>
      <c r="AP437" s="247">
        <v>1</v>
      </c>
      <c r="AQ437" s="247">
        <v>1</v>
      </c>
      <c r="AR437" s="247">
        <v>1</v>
      </c>
      <c r="AS437" s="247">
        <v>1</v>
      </c>
      <c r="AT437" s="247">
        <v>1</v>
      </c>
      <c r="AU437" s="247">
        <v>1</v>
      </c>
      <c r="AV437" s="247">
        <v>1</v>
      </c>
      <c r="AW437" s="247">
        <v>1</v>
      </c>
      <c r="AX437" s="247">
        <v>1</v>
      </c>
      <c r="AY437" s="247">
        <v>1</v>
      </c>
      <c r="AZ437" s="247">
        <v>1</v>
      </c>
      <c r="BA437" s="247">
        <v>1</v>
      </c>
      <c r="BB437" s="247">
        <v>1</v>
      </c>
      <c r="BC437" s="247">
        <v>1</v>
      </c>
      <c r="BD437" s="247">
        <v>1</v>
      </c>
      <c r="BE437" s="247">
        <v>1</v>
      </c>
      <c r="BF437" s="247">
        <v>1</v>
      </c>
      <c r="BG437" s="247">
        <v>1</v>
      </c>
      <c r="BH437" s="247">
        <v>1</v>
      </c>
      <c r="BI437" s="247">
        <v>1</v>
      </c>
      <c r="BJ437" s="247">
        <v>1</v>
      </c>
      <c r="BK437" s="247">
        <v>1</v>
      </c>
      <c r="BL437" s="247"/>
      <c r="BM437" s="248"/>
    </row>
    <row r="438" spans="1:65" s="236" customFormat="1" ht="5.25">
      <c r="A438" s="243">
        <v>227</v>
      </c>
      <c r="B438" s="249" t="s">
        <v>731</v>
      </c>
      <c r="C438" s="245" t="s">
        <v>526</v>
      </c>
      <c r="D438" s="246">
        <v>0.085</v>
      </c>
      <c r="E438" s="247">
        <v>1</v>
      </c>
      <c r="F438" s="247">
        <v>1</v>
      </c>
      <c r="G438" s="247">
        <v>1</v>
      </c>
      <c r="H438" s="247">
        <v>1</v>
      </c>
      <c r="I438" s="247">
        <v>1</v>
      </c>
      <c r="J438" s="247">
        <v>1</v>
      </c>
      <c r="K438" s="247">
        <v>1</v>
      </c>
      <c r="L438" s="247">
        <v>1</v>
      </c>
      <c r="M438" s="247">
        <v>1</v>
      </c>
      <c r="N438" s="247">
        <v>1</v>
      </c>
      <c r="O438" s="247">
        <v>1</v>
      </c>
      <c r="P438" s="247">
        <v>1</v>
      </c>
      <c r="Q438" s="247">
        <v>1</v>
      </c>
      <c r="R438" s="247">
        <v>1</v>
      </c>
      <c r="S438" s="247">
        <v>1</v>
      </c>
      <c r="T438" s="247">
        <v>1</v>
      </c>
      <c r="U438" s="247">
        <v>1</v>
      </c>
      <c r="V438" s="247">
        <v>1</v>
      </c>
      <c r="W438" s="247">
        <v>1</v>
      </c>
      <c r="X438" s="247">
        <v>1</v>
      </c>
      <c r="Y438" s="247">
        <v>1</v>
      </c>
      <c r="Z438" s="247">
        <v>1</v>
      </c>
      <c r="AA438" s="247">
        <v>1</v>
      </c>
      <c r="AB438" s="247">
        <v>1</v>
      </c>
      <c r="AC438" s="247">
        <v>1</v>
      </c>
      <c r="AD438" s="247">
        <v>1</v>
      </c>
      <c r="AE438" s="247">
        <v>1</v>
      </c>
      <c r="AF438" s="247">
        <v>1</v>
      </c>
      <c r="AG438" s="247">
        <v>1</v>
      </c>
      <c r="AH438" s="247">
        <v>1</v>
      </c>
      <c r="AI438" s="247">
        <v>1</v>
      </c>
      <c r="AJ438" s="247">
        <v>1</v>
      </c>
      <c r="AK438" s="247">
        <v>1</v>
      </c>
      <c r="AL438" s="247">
        <v>1</v>
      </c>
      <c r="AM438" s="247">
        <v>1</v>
      </c>
      <c r="AN438" s="247">
        <v>1</v>
      </c>
      <c r="AO438" s="247">
        <v>1</v>
      </c>
      <c r="AP438" s="247">
        <v>1</v>
      </c>
      <c r="AQ438" s="247">
        <v>1</v>
      </c>
      <c r="AR438" s="247">
        <v>1</v>
      </c>
      <c r="AS438" s="247">
        <v>1</v>
      </c>
      <c r="AT438" s="247">
        <v>1</v>
      </c>
      <c r="AU438" s="247">
        <v>1</v>
      </c>
      <c r="AV438" s="247">
        <v>1</v>
      </c>
      <c r="AW438" s="247">
        <v>1</v>
      </c>
      <c r="AX438" s="247">
        <v>1</v>
      </c>
      <c r="AY438" s="247">
        <v>1</v>
      </c>
      <c r="AZ438" s="247">
        <v>1</v>
      </c>
      <c r="BA438" s="247">
        <v>1</v>
      </c>
      <c r="BB438" s="247">
        <v>1</v>
      </c>
      <c r="BC438" s="247">
        <v>1</v>
      </c>
      <c r="BD438" s="247">
        <v>1</v>
      </c>
      <c r="BE438" s="247">
        <v>1</v>
      </c>
      <c r="BF438" s="247">
        <v>1</v>
      </c>
      <c r="BG438" s="247">
        <v>1</v>
      </c>
      <c r="BH438" s="247">
        <v>1</v>
      </c>
      <c r="BI438" s="247">
        <v>1</v>
      </c>
      <c r="BJ438" s="247">
        <v>1</v>
      </c>
      <c r="BK438" s="247">
        <v>1</v>
      </c>
      <c r="BL438" s="247"/>
      <c r="BM438" s="248"/>
    </row>
    <row r="439" spans="1:65" s="236" customFormat="1" ht="5.25">
      <c r="A439" s="243">
        <v>228</v>
      </c>
      <c r="B439" s="249" t="s">
        <v>732</v>
      </c>
      <c r="C439" s="245" t="s">
        <v>526</v>
      </c>
      <c r="D439" s="246">
        <v>0.08</v>
      </c>
      <c r="E439" s="247">
        <v>1</v>
      </c>
      <c r="F439" s="247">
        <v>1</v>
      </c>
      <c r="G439" s="247">
        <v>1</v>
      </c>
      <c r="H439" s="247">
        <v>1</v>
      </c>
      <c r="I439" s="247">
        <v>1</v>
      </c>
      <c r="J439" s="247">
        <v>1</v>
      </c>
      <c r="K439" s="247">
        <v>1</v>
      </c>
      <c r="L439" s="247">
        <v>1</v>
      </c>
      <c r="M439" s="247">
        <v>1</v>
      </c>
      <c r="N439" s="247">
        <v>1</v>
      </c>
      <c r="O439" s="247">
        <v>1</v>
      </c>
      <c r="P439" s="247">
        <v>1</v>
      </c>
      <c r="Q439" s="247">
        <v>1</v>
      </c>
      <c r="R439" s="247">
        <v>1</v>
      </c>
      <c r="S439" s="247">
        <v>1</v>
      </c>
      <c r="T439" s="247">
        <v>1</v>
      </c>
      <c r="U439" s="247">
        <v>1</v>
      </c>
      <c r="V439" s="247">
        <v>1</v>
      </c>
      <c r="W439" s="247">
        <v>1</v>
      </c>
      <c r="X439" s="247">
        <v>1</v>
      </c>
      <c r="Y439" s="247">
        <v>1</v>
      </c>
      <c r="Z439" s="247">
        <v>1</v>
      </c>
      <c r="AA439" s="247">
        <v>1</v>
      </c>
      <c r="AB439" s="247">
        <v>1</v>
      </c>
      <c r="AC439" s="247">
        <v>1</v>
      </c>
      <c r="AD439" s="247">
        <v>1</v>
      </c>
      <c r="AE439" s="247">
        <v>1</v>
      </c>
      <c r="AF439" s="247">
        <v>1</v>
      </c>
      <c r="AG439" s="247">
        <v>1</v>
      </c>
      <c r="AH439" s="247">
        <v>1</v>
      </c>
      <c r="AI439" s="247">
        <v>1</v>
      </c>
      <c r="AJ439" s="247">
        <v>1</v>
      </c>
      <c r="AK439" s="247">
        <v>1</v>
      </c>
      <c r="AL439" s="247">
        <v>1</v>
      </c>
      <c r="AM439" s="247">
        <v>1</v>
      </c>
      <c r="AN439" s="247">
        <v>1</v>
      </c>
      <c r="AO439" s="247">
        <v>1</v>
      </c>
      <c r="AP439" s="247">
        <v>1</v>
      </c>
      <c r="AQ439" s="247">
        <v>1</v>
      </c>
      <c r="AR439" s="247">
        <v>1</v>
      </c>
      <c r="AS439" s="247">
        <v>1</v>
      </c>
      <c r="AT439" s="247">
        <v>1</v>
      </c>
      <c r="AU439" s="247">
        <v>1</v>
      </c>
      <c r="AV439" s="247">
        <v>1</v>
      </c>
      <c r="AW439" s="247">
        <v>1</v>
      </c>
      <c r="AX439" s="247">
        <v>1</v>
      </c>
      <c r="AY439" s="247">
        <v>1</v>
      </c>
      <c r="AZ439" s="247">
        <v>1</v>
      </c>
      <c r="BA439" s="247">
        <v>1</v>
      </c>
      <c r="BB439" s="247">
        <v>1</v>
      </c>
      <c r="BC439" s="247">
        <v>1</v>
      </c>
      <c r="BD439" s="247">
        <v>1</v>
      </c>
      <c r="BE439" s="247">
        <v>1</v>
      </c>
      <c r="BF439" s="247">
        <v>1</v>
      </c>
      <c r="BG439" s="247">
        <v>1</v>
      </c>
      <c r="BH439" s="247">
        <v>1</v>
      </c>
      <c r="BI439" s="247">
        <v>1</v>
      </c>
      <c r="BJ439" s="247">
        <v>1</v>
      </c>
      <c r="BK439" s="247">
        <v>1</v>
      </c>
      <c r="BL439" s="247"/>
      <c r="BM439" s="248"/>
    </row>
    <row r="440" spans="1:65" s="236" customFormat="1" ht="5.25">
      <c r="A440" s="243">
        <v>229</v>
      </c>
      <c r="B440" s="249" t="s">
        <v>733</v>
      </c>
      <c r="C440" s="245" t="s">
        <v>526</v>
      </c>
      <c r="D440" s="246">
        <v>0.085</v>
      </c>
      <c r="E440" s="247">
        <v>1</v>
      </c>
      <c r="F440" s="247">
        <v>1</v>
      </c>
      <c r="G440" s="247">
        <v>1</v>
      </c>
      <c r="H440" s="247">
        <v>1</v>
      </c>
      <c r="I440" s="247">
        <v>1</v>
      </c>
      <c r="J440" s="247">
        <v>1</v>
      </c>
      <c r="K440" s="247">
        <v>1</v>
      </c>
      <c r="L440" s="247">
        <v>1</v>
      </c>
      <c r="M440" s="247">
        <v>1</v>
      </c>
      <c r="N440" s="247">
        <v>1</v>
      </c>
      <c r="O440" s="247">
        <v>1</v>
      </c>
      <c r="P440" s="247">
        <v>1</v>
      </c>
      <c r="Q440" s="247">
        <v>1</v>
      </c>
      <c r="R440" s="247">
        <v>1</v>
      </c>
      <c r="S440" s="247">
        <v>1</v>
      </c>
      <c r="T440" s="247">
        <v>1</v>
      </c>
      <c r="U440" s="247">
        <v>1</v>
      </c>
      <c r="V440" s="247">
        <v>1</v>
      </c>
      <c r="W440" s="247">
        <v>1</v>
      </c>
      <c r="X440" s="247">
        <v>1</v>
      </c>
      <c r="Y440" s="247">
        <v>1</v>
      </c>
      <c r="Z440" s="247">
        <v>1</v>
      </c>
      <c r="AA440" s="247">
        <v>1</v>
      </c>
      <c r="AB440" s="247">
        <v>1</v>
      </c>
      <c r="AC440" s="247">
        <v>1</v>
      </c>
      <c r="AD440" s="247">
        <v>1</v>
      </c>
      <c r="AE440" s="247">
        <v>1</v>
      </c>
      <c r="AF440" s="247">
        <v>1</v>
      </c>
      <c r="AG440" s="247">
        <v>1</v>
      </c>
      <c r="AH440" s="247">
        <v>1</v>
      </c>
      <c r="AI440" s="247">
        <v>1</v>
      </c>
      <c r="AJ440" s="247">
        <v>1</v>
      </c>
      <c r="AK440" s="247">
        <v>1</v>
      </c>
      <c r="AL440" s="247">
        <v>1</v>
      </c>
      <c r="AM440" s="247">
        <v>1</v>
      </c>
      <c r="AN440" s="247">
        <v>1</v>
      </c>
      <c r="AO440" s="247">
        <v>1</v>
      </c>
      <c r="AP440" s="247">
        <v>1</v>
      </c>
      <c r="AQ440" s="247">
        <v>1</v>
      </c>
      <c r="AR440" s="247">
        <v>1</v>
      </c>
      <c r="AS440" s="247">
        <v>1</v>
      </c>
      <c r="AT440" s="247">
        <v>1</v>
      </c>
      <c r="AU440" s="247">
        <v>1</v>
      </c>
      <c r="AV440" s="247">
        <v>1</v>
      </c>
      <c r="AW440" s="247">
        <v>1</v>
      </c>
      <c r="AX440" s="247">
        <v>1</v>
      </c>
      <c r="AY440" s="247">
        <v>1</v>
      </c>
      <c r="AZ440" s="247">
        <v>1</v>
      </c>
      <c r="BA440" s="247">
        <v>1</v>
      </c>
      <c r="BB440" s="247">
        <v>1</v>
      </c>
      <c r="BC440" s="247">
        <v>1</v>
      </c>
      <c r="BD440" s="247">
        <v>1</v>
      </c>
      <c r="BE440" s="247">
        <v>1</v>
      </c>
      <c r="BF440" s="247">
        <v>1</v>
      </c>
      <c r="BG440" s="247">
        <v>1</v>
      </c>
      <c r="BH440" s="247">
        <v>1</v>
      </c>
      <c r="BI440" s="247">
        <v>1</v>
      </c>
      <c r="BJ440" s="247">
        <v>1</v>
      </c>
      <c r="BK440" s="247">
        <v>1</v>
      </c>
      <c r="BL440" s="247"/>
      <c r="BM440" s="248"/>
    </row>
    <row r="441" spans="1:65" s="236" customFormat="1" ht="5.25">
      <c r="A441" s="243">
        <v>230</v>
      </c>
      <c r="B441" s="249" t="s">
        <v>734</v>
      </c>
      <c r="C441" s="245" t="s">
        <v>526</v>
      </c>
      <c r="D441" s="246">
        <v>0.07</v>
      </c>
      <c r="E441" s="247">
        <v>1</v>
      </c>
      <c r="F441" s="247">
        <v>1</v>
      </c>
      <c r="G441" s="247">
        <v>1</v>
      </c>
      <c r="H441" s="247">
        <v>1</v>
      </c>
      <c r="I441" s="247">
        <v>1</v>
      </c>
      <c r="J441" s="247">
        <v>1</v>
      </c>
      <c r="K441" s="247">
        <v>1</v>
      </c>
      <c r="L441" s="247">
        <v>1</v>
      </c>
      <c r="M441" s="247">
        <v>1</v>
      </c>
      <c r="N441" s="247">
        <v>1</v>
      </c>
      <c r="O441" s="247">
        <v>1</v>
      </c>
      <c r="P441" s="247">
        <v>1</v>
      </c>
      <c r="Q441" s="247">
        <v>1</v>
      </c>
      <c r="R441" s="247">
        <v>1</v>
      </c>
      <c r="S441" s="247">
        <v>1</v>
      </c>
      <c r="T441" s="247">
        <v>1</v>
      </c>
      <c r="U441" s="247">
        <v>1</v>
      </c>
      <c r="V441" s="247">
        <v>1</v>
      </c>
      <c r="W441" s="247">
        <v>1</v>
      </c>
      <c r="X441" s="247">
        <v>1</v>
      </c>
      <c r="Y441" s="247">
        <v>1</v>
      </c>
      <c r="Z441" s="247">
        <v>1</v>
      </c>
      <c r="AA441" s="247">
        <v>1</v>
      </c>
      <c r="AB441" s="247">
        <v>1</v>
      </c>
      <c r="AC441" s="247">
        <v>1</v>
      </c>
      <c r="AD441" s="247">
        <v>1</v>
      </c>
      <c r="AE441" s="247">
        <v>1</v>
      </c>
      <c r="AF441" s="247">
        <v>1</v>
      </c>
      <c r="AG441" s="247">
        <v>1</v>
      </c>
      <c r="AH441" s="247">
        <v>1</v>
      </c>
      <c r="AI441" s="247">
        <v>1</v>
      </c>
      <c r="AJ441" s="247">
        <v>1</v>
      </c>
      <c r="AK441" s="247">
        <v>1</v>
      </c>
      <c r="AL441" s="247">
        <v>1</v>
      </c>
      <c r="AM441" s="247">
        <v>1</v>
      </c>
      <c r="AN441" s="247">
        <v>1</v>
      </c>
      <c r="AO441" s="247">
        <v>1</v>
      </c>
      <c r="AP441" s="247">
        <v>1</v>
      </c>
      <c r="AQ441" s="247">
        <v>1</v>
      </c>
      <c r="AR441" s="247">
        <v>1</v>
      </c>
      <c r="AS441" s="247">
        <v>1</v>
      </c>
      <c r="AT441" s="247">
        <v>1</v>
      </c>
      <c r="AU441" s="247">
        <v>1</v>
      </c>
      <c r="AV441" s="247">
        <v>1</v>
      </c>
      <c r="AW441" s="247">
        <v>1</v>
      </c>
      <c r="AX441" s="247">
        <v>1</v>
      </c>
      <c r="AY441" s="247">
        <v>1</v>
      </c>
      <c r="AZ441" s="247">
        <v>1</v>
      </c>
      <c r="BA441" s="247">
        <v>1</v>
      </c>
      <c r="BB441" s="247">
        <v>1</v>
      </c>
      <c r="BC441" s="247">
        <v>1</v>
      </c>
      <c r="BD441" s="247">
        <v>1</v>
      </c>
      <c r="BE441" s="247">
        <v>1</v>
      </c>
      <c r="BF441" s="247">
        <v>1</v>
      </c>
      <c r="BG441" s="247">
        <v>1</v>
      </c>
      <c r="BH441" s="247">
        <v>1</v>
      </c>
      <c r="BI441" s="247">
        <v>1</v>
      </c>
      <c r="BJ441" s="247">
        <v>1</v>
      </c>
      <c r="BK441" s="247">
        <v>1</v>
      </c>
      <c r="BL441" s="247"/>
      <c r="BM441" s="248"/>
    </row>
    <row r="442" spans="1:65" s="236" customFormat="1" ht="5.25">
      <c r="A442" s="243">
        <v>231</v>
      </c>
      <c r="B442" s="249" t="s">
        <v>735</v>
      </c>
      <c r="C442" s="245" t="s">
        <v>526</v>
      </c>
      <c r="D442" s="246">
        <v>0.075</v>
      </c>
      <c r="E442" s="247">
        <v>1</v>
      </c>
      <c r="F442" s="247">
        <v>1</v>
      </c>
      <c r="G442" s="247">
        <v>1</v>
      </c>
      <c r="H442" s="247">
        <v>1</v>
      </c>
      <c r="I442" s="247">
        <v>1</v>
      </c>
      <c r="J442" s="247">
        <v>1</v>
      </c>
      <c r="K442" s="247">
        <v>1</v>
      </c>
      <c r="L442" s="247">
        <v>1</v>
      </c>
      <c r="M442" s="247">
        <v>1</v>
      </c>
      <c r="N442" s="247">
        <v>1</v>
      </c>
      <c r="O442" s="247">
        <v>1</v>
      </c>
      <c r="P442" s="247">
        <v>1</v>
      </c>
      <c r="Q442" s="247">
        <v>1</v>
      </c>
      <c r="R442" s="247">
        <v>1</v>
      </c>
      <c r="S442" s="247">
        <v>1</v>
      </c>
      <c r="T442" s="247">
        <v>1</v>
      </c>
      <c r="U442" s="247">
        <v>1</v>
      </c>
      <c r="V442" s="247">
        <v>1</v>
      </c>
      <c r="W442" s="247">
        <v>1</v>
      </c>
      <c r="X442" s="247">
        <v>1</v>
      </c>
      <c r="Y442" s="247">
        <v>1</v>
      </c>
      <c r="Z442" s="247">
        <v>1</v>
      </c>
      <c r="AA442" s="247">
        <v>1</v>
      </c>
      <c r="AB442" s="247">
        <v>1</v>
      </c>
      <c r="AC442" s="247">
        <v>1</v>
      </c>
      <c r="AD442" s="247">
        <v>1</v>
      </c>
      <c r="AE442" s="247">
        <v>1</v>
      </c>
      <c r="AF442" s="247">
        <v>1</v>
      </c>
      <c r="AG442" s="247">
        <v>1</v>
      </c>
      <c r="AH442" s="247">
        <v>1</v>
      </c>
      <c r="AI442" s="247">
        <v>1</v>
      </c>
      <c r="AJ442" s="247">
        <v>1</v>
      </c>
      <c r="AK442" s="247">
        <v>1</v>
      </c>
      <c r="AL442" s="247">
        <v>1</v>
      </c>
      <c r="AM442" s="247">
        <v>1</v>
      </c>
      <c r="AN442" s="247">
        <v>1</v>
      </c>
      <c r="AO442" s="247">
        <v>1</v>
      </c>
      <c r="AP442" s="247">
        <v>1</v>
      </c>
      <c r="AQ442" s="247">
        <v>1</v>
      </c>
      <c r="AR442" s="247">
        <v>1</v>
      </c>
      <c r="AS442" s="247">
        <v>1</v>
      </c>
      <c r="AT442" s="247">
        <v>1</v>
      </c>
      <c r="AU442" s="247">
        <v>1</v>
      </c>
      <c r="AV442" s="247">
        <v>1</v>
      </c>
      <c r="AW442" s="247">
        <v>1</v>
      </c>
      <c r="AX442" s="247">
        <v>1</v>
      </c>
      <c r="AY442" s="247">
        <v>1</v>
      </c>
      <c r="AZ442" s="247">
        <v>1</v>
      </c>
      <c r="BA442" s="247">
        <v>1</v>
      </c>
      <c r="BB442" s="247">
        <v>1</v>
      </c>
      <c r="BC442" s="247">
        <v>1</v>
      </c>
      <c r="BD442" s="247">
        <v>1</v>
      </c>
      <c r="BE442" s="247">
        <v>1</v>
      </c>
      <c r="BF442" s="247">
        <v>1</v>
      </c>
      <c r="BG442" s="247">
        <v>1</v>
      </c>
      <c r="BH442" s="247">
        <v>1</v>
      </c>
      <c r="BI442" s="247">
        <v>1</v>
      </c>
      <c r="BJ442" s="247">
        <v>1</v>
      </c>
      <c r="BK442" s="247">
        <v>1</v>
      </c>
      <c r="BL442" s="247"/>
      <c r="BM442" s="248"/>
    </row>
    <row r="443" spans="1:65" s="236" customFormat="1" ht="5.25">
      <c r="A443" s="243">
        <v>232</v>
      </c>
      <c r="B443" s="249" t="s">
        <v>736</v>
      </c>
      <c r="C443" s="245" t="s">
        <v>526</v>
      </c>
      <c r="D443" s="246">
        <v>0.075</v>
      </c>
      <c r="E443" s="247">
        <v>1</v>
      </c>
      <c r="F443" s="247">
        <v>1</v>
      </c>
      <c r="G443" s="247">
        <v>1</v>
      </c>
      <c r="H443" s="247">
        <v>1</v>
      </c>
      <c r="I443" s="247">
        <v>1</v>
      </c>
      <c r="J443" s="247">
        <v>1</v>
      </c>
      <c r="K443" s="247">
        <v>1</v>
      </c>
      <c r="L443" s="247">
        <v>1</v>
      </c>
      <c r="M443" s="247">
        <v>1</v>
      </c>
      <c r="N443" s="247">
        <v>1</v>
      </c>
      <c r="O443" s="247">
        <v>1</v>
      </c>
      <c r="P443" s="247">
        <v>1</v>
      </c>
      <c r="Q443" s="247">
        <v>1</v>
      </c>
      <c r="R443" s="247">
        <v>1</v>
      </c>
      <c r="S443" s="247">
        <v>1</v>
      </c>
      <c r="T443" s="247">
        <v>1</v>
      </c>
      <c r="U443" s="247">
        <v>1</v>
      </c>
      <c r="V443" s="247">
        <v>1</v>
      </c>
      <c r="W443" s="247">
        <v>1</v>
      </c>
      <c r="X443" s="247">
        <v>1</v>
      </c>
      <c r="Y443" s="247">
        <v>1</v>
      </c>
      <c r="Z443" s="247">
        <v>1</v>
      </c>
      <c r="AA443" s="247">
        <v>1</v>
      </c>
      <c r="AB443" s="247">
        <v>1</v>
      </c>
      <c r="AC443" s="247">
        <v>1</v>
      </c>
      <c r="AD443" s="247">
        <v>1</v>
      </c>
      <c r="AE443" s="247">
        <v>1</v>
      </c>
      <c r="AF443" s="247">
        <v>1</v>
      </c>
      <c r="AG443" s="247">
        <v>1</v>
      </c>
      <c r="AH443" s="247">
        <v>1</v>
      </c>
      <c r="AI443" s="247">
        <v>1</v>
      </c>
      <c r="AJ443" s="247">
        <v>1</v>
      </c>
      <c r="AK443" s="247">
        <v>1</v>
      </c>
      <c r="AL443" s="247">
        <v>1</v>
      </c>
      <c r="AM443" s="247">
        <v>1</v>
      </c>
      <c r="AN443" s="247">
        <v>1</v>
      </c>
      <c r="AO443" s="247">
        <v>1</v>
      </c>
      <c r="AP443" s="247">
        <v>1</v>
      </c>
      <c r="AQ443" s="247">
        <v>1</v>
      </c>
      <c r="AR443" s="247">
        <v>1</v>
      </c>
      <c r="AS443" s="247">
        <v>1</v>
      </c>
      <c r="AT443" s="247">
        <v>1</v>
      </c>
      <c r="AU443" s="247">
        <v>1</v>
      </c>
      <c r="AV443" s="247">
        <v>1</v>
      </c>
      <c r="AW443" s="247">
        <v>1</v>
      </c>
      <c r="AX443" s="247">
        <v>1</v>
      </c>
      <c r="AY443" s="247">
        <v>1</v>
      </c>
      <c r="AZ443" s="247">
        <v>1</v>
      </c>
      <c r="BA443" s="247">
        <v>1</v>
      </c>
      <c r="BB443" s="247">
        <v>1</v>
      </c>
      <c r="BC443" s="247">
        <v>1</v>
      </c>
      <c r="BD443" s="247">
        <v>1</v>
      </c>
      <c r="BE443" s="247">
        <v>1</v>
      </c>
      <c r="BF443" s="247">
        <v>1</v>
      </c>
      <c r="BG443" s="247">
        <v>1</v>
      </c>
      <c r="BH443" s="247">
        <v>1</v>
      </c>
      <c r="BI443" s="247">
        <v>1</v>
      </c>
      <c r="BJ443" s="247">
        <v>1</v>
      </c>
      <c r="BK443" s="247">
        <v>1</v>
      </c>
      <c r="BL443" s="247"/>
      <c r="BM443" s="248"/>
    </row>
    <row r="444" spans="1:65" s="236" customFormat="1" ht="5.25">
      <c r="A444" s="243">
        <v>233</v>
      </c>
      <c r="B444" s="249" t="s">
        <v>737</v>
      </c>
      <c r="C444" s="245" t="s">
        <v>526</v>
      </c>
      <c r="D444" s="246">
        <v>0.075</v>
      </c>
      <c r="E444" s="247">
        <v>1</v>
      </c>
      <c r="F444" s="247">
        <v>1</v>
      </c>
      <c r="G444" s="247">
        <v>1</v>
      </c>
      <c r="H444" s="247">
        <v>1</v>
      </c>
      <c r="I444" s="247">
        <v>1</v>
      </c>
      <c r="J444" s="247">
        <v>1</v>
      </c>
      <c r="K444" s="247">
        <v>1</v>
      </c>
      <c r="L444" s="247">
        <v>1</v>
      </c>
      <c r="M444" s="247">
        <v>1</v>
      </c>
      <c r="N444" s="247">
        <v>1</v>
      </c>
      <c r="O444" s="247">
        <v>1</v>
      </c>
      <c r="P444" s="247">
        <v>1</v>
      </c>
      <c r="Q444" s="247">
        <v>1</v>
      </c>
      <c r="R444" s="247">
        <v>1</v>
      </c>
      <c r="S444" s="247">
        <v>1</v>
      </c>
      <c r="T444" s="247">
        <v>1</v>
      </c>
      <c r="U444" s="247">
        <v>1</v>
      </c>
      <c r="V444" s="247">
        <v>1</v>
      </c>
      <c r="W444" s="247">
        <v>1</v>
      </c>
      <c r="X444" s="247">
        <v>1</v>
      </c>
      <c r="Y444" s="247">
        <v>1</v>
      </c>
      <c r="Z444" s="247">
        <v>1</v>
      </c>
      <c r="AA444" s="247">
        <v>1</v>
      </c>
      <c r="AB444" s="247">
        <v>1</v>
      </c>
      <c r="AC444" s="247">
        <v>1</v>
      </c>
      <c r="AD444" s="247">
        <v>1</v>
      </c>
      <c r="AE444" s="247">
        <v>1</v>
      </c>
      <c r="AF444" s="247">
        <v>1</v>
      </c>
      <c r="AG444" s="247">
        <v>1</v>
      </c>
      <c r="AH444" s="247">
        <v>1</v>
      </c>
      <c r="AI444" s="247">
        <v>1</v>
      </c>
      <c r="AJ444" s="247">
        <v>1</v>
      </c>
      <c r="AK444" s="247">
        <v>1</v>
      </c>
      <c r="AL444" s="247">
        <v>1</v>
      </c>
      <c r="AM444" s="247">
        <v>1</v>
      </c>
      <c r="AN444" s="247">
        <v>1</v>
      </c>
      <c r="AO444" s="247">
        <v>1</v>
      </c>
      <c r="AP444" s="247">
        <v>1</v>
      </c>
      <c r="AQ444" s="247">
        <v>1</v>
      </c>
      <c r="AR444" s="247">
        <v>1</v>
      </c>
      <c r="AS444" s="247">
        <v>1</v>
      </c>
      <c r="AT444" s="247">
        <v>1</v>
      </c>
      <c r="AU444" s="247">
        <v>1</v>
      </c>
      <c r="AV444" s="247">
        <v>1</v>
      </c>
      <c r="AW444" s="247">
        <v>1</v>
      </c>
      <c r="AX444" s="247">
        <v>1</v>
      </c>
      <c r="AY444" s="247">
        <v>1</v>
      </c>
      <c r="AZ444" s="247">
        <v>1</v>
      </c>
      <c r="BA444" s="247">
        <v>1</v>
      </c>
      <c r="BB444" s="247">
        <v>1</v>
      </c>
      <c r="BC444" s="247">
        <v>1</v>
      </c>
      <c r="BD444" s="247">
        <v>1</v>
      </c>
      <c r="BE444" s="247">
        <v>1</v>
      </c>
      <c r="BF444" s="247">
        <v>1</v>
      </c>
      <c r="BG444" s="247">
        <v>1</v>
      </c>
      <c r="BH444" s="247">
        <v>1</v>
      </c>
      <c r="BI444" s="247">
        <v>1</v>
      </c>
      <c r="BJ444" s="247">
        <v>1</v>
      </c>
      <c r="BK444" s="247">
        <v>1</v>
      </c>
      <c r="BL444" s="247"/>
      <c r="BM444" s="248"/>
    </row>
    <row r="445" spans="1:65" s="236" customFormat="1" ht="5.25">
      <c r="A445" s="243">
        <v>234</v>
      </c>
      <c r="B445" s="249" t="s">
        <v>738</v>
      </c>
      <c r="C445" s="245" t="s">
        <v>526</v>
      </c>
      <c r="D445" s="246">
        <v>0.07</v>
      </c>
      <c r="E445" s="247">
        <v>1</v>
      </c>
      <c r="F445" s="247">
        <v>1</v>
      </c>
      <c r="G445" s="247">
        <v>1</v>
      </c>
      <c r="H445" s="247">
        <v>1</v>
      </c>
      <c r="I445" s="247">
        <v>1</v>
      </c>
      <c r="J445" s="247">
        <v>1</v>
      </c>
      <c r="K445" s="247">
        <v>1</v>
      </c>
      <c r="L445" s="247">
        <v>1</v>
      </c>
      <c r="M445" s="247">
        <v>1</v>
      </c>
      <c r="N445" s="247">
        <v>1</v>
      </c>
      <c r="O445" s="247">
        <v>1</v>
      </c>
      <c r="P445" s="247">
        <v>1</v>
      </c>
      <c r="Q445" s="247">
        <v>1</v>
      </c>
      <c r="R445" s="247">
        <v>1</v>
      </c>
      <c r="S445" s="247">
        <v>1</v>
      </c>
      <c r="T445" s="247">
        <v>1</v>
      </c>
      <c r="U445" s="247">
        <v>1</v>
      </c>
      <c r="V445" s="247">
        <v>1</v>
      </c>
      <c r="W445" s="247">
        <v>1</v>
      </c>
      <c r="X445" s="247">
        <v>1</v>
      </c>
      <c r="Y445" s="247">
        <v>1</v>
      </c>
      <c r="Z445" s="247">
        <v>1</v>
      </c>
      <c r="AA445" s="247">
        <v>1</v>
      </c>
      <c r="AB445" s="247">
        <v>1</v>
      </c>
      <c r="AC445" s="247">
        <v>1</v>
      </c>
      <c r="AD445" s="247">
        <v>1</v>
      </c>
      <c r="AE445" s="247">
        <v>1</v>
      </c>
      <c r="AF445" s="247">
        <v>1</v>
      </c>
      <c r="AG445" s="247">
        <v>1</v>
      </c>
      <c r="AH445" s="247">
        <v>1</v>
      </c>
      <c r="AI445" s="247">
        <v>1</v>
      </c>
      <c r="AJ445" s="247">
        <v>1</v>
      </c>
      <c r="AK445" s="247">
        <v>1</v>
      </c>
      <c r="AL445" s="247">
        <v>1</v>
      </c>
      <c r="AM445" s="247">
        <v>1</v>
      </c>
      <c r="AN445" s="247">
        <v>1</v>
      </c>
      <c r="AO445" s="247">
        <v>1</v>
      </c>
      <c r="AP445" s="247">
        <v>1</v>
      </c>
      <c r="AQ445" s="247">
        <v>1</v>
      </c>
      <c r="AR445" s="247">
        <v>1</v>
      </c>
      <c r="AS445" s="247">
        <v>1</v>
      </c>
      <c r="AT445" s="247">
        <v>1</v>
      </c>
      <c r="AU445" s="247">
        <v>1</v>
      </c>
      <c r="AV445" s="247">
        <v>1</v>
      </c>
      <c r="AW445" s="247">
        <v>1</v>
      </c>
      <c r="AX445" s="247">
        <v>1</v>
      </c>
      <c r="AY445" s="247">
        <v>1</v>
      </c>
      <c r="AZ445" s="247">
        <v>1</v>
      </c>
      <c r="BA445" s="247">
        <v>1</v>
      </c>
      <c r="BB445" s="247">
        <v>1</v>
      </c>
      <c r="BC445" s="247">
        <v>1</v>
      </c>
      <c r="BD445" s="247">
        <v>1</v>
      </c>
      <c r="BE445" s="247">
        <v>1</v>
      </c>
      <c r="BF445" s="247">
        <v>1</v>
      </c>
      <c r="BG445" s="247">
        <v>1</v>
      </c>
      <c r="BH445" s="247">
        <v>1</v>
      </c>
      <c r="BI445" s="247">
        <v>1</v>
      </c>
      <c r="BJ445" s="247">
        <v>1</v>
      </c>
      <c r="BK445" s="247">
        <v>1</v>
      </c>
      <c r="BL445" s="247"/>
      <c r="BM445" s="248"/>
    </row>
    <row r="446" spans="1:65" s="236" customFormat="1" ht="5.25">
      <c r="A446" s="243">
        <v>235</v>
      </c>
      <c r="B446" s="249" t="s">
        <v>739</v>
      </c>
      <c r="C446" s="245" t="s">
        <v>526</v>
      </c>
      <c r="D446" s="246">
        <v>0.075</v>
      </c>
      <c r="E446" s="247">
        <v>1</v>
      </c>
      <c r="F446" s="247">
        <v>1</v>
      </c>
      <c r="G446" s="247">
        <v>1</v>
      </c>
      <c r="H446" s="247">
        <v>1</v>
      </c>
      <c r="I446" s="247">
        <v>1</v>
      </c>
      <c r="J446" s="247">
        <v>1</v>
      </c>
      <c r="K446" s="247">
        <v>1</v>
      </c>
      <c r="L446" s="247">
        <v>1</v>
      </c>
      <c r="M446" s="247">
        <v>1</v>
      </c>
      <c r="N446" s="247">
        <v>1</v>
      </c>
      <c r="O446" s="247">
        <v>1</v>
      </c>
      <c r="P446" s="247">
        <v>1</v>
      </c>
      <c r="Q446" s="247">
        <v>1</v>
      </c>
      <c r="R446" s="247">
        <v>1</v>
      </c>
      <c r="S446" s="247">
        <v>1</v>
      </c>
      <c r="T446" s="247">
        <v>1</v>
      </c>
      <c r="U446" s="247">
        <v>1</v>
      </c>
      <c r="V446" s="247">
        <v>1</v>
      </c>
      <c r="W446" s="247">
        <v>1</v>
      </c>
      <c r="X446" s="247">
        <v>1</v>
      </c>
      <c r="Y446" s="247">
        <v>1</v>
      </c>
      <c r="Z446" s="247">
        <v>1</v>
      </c>
      <c r="AA446" s="247">
        <v>1</v>
      </c>
      <c r="AB446" s="247">
        <v>1</v>
      </c>
      <c r="AC446" s="247">
        <v>1</v>
      </c>
      <c r="AD446" s="247">
        <v>1</v>
      </c>
      <c r="AE446" s="247">
        <v>1</v>
      </c>
      <c r="AF446" s="247">
        <v>1</v>
      </c>
      <c r="AG446" s="247">
        <v>1</v>
      </c>
      <c r="AH446" s="247">
        <v>1</v>
      </c>
      <c r="AI446" s="247">
        <v>1</v>
      </c>
      <c r="AJ446" s="247">
        <v>1</v>
      </c>
      <c r="AK446" s="247">
        <v>1</v>
      </c>
      <c r="AL446" s="247">
        <v>1</v>
      </c>
      <c r="AM446" s="247">
        <v>1</v>
      </c>
      <c r="AN446" s="247">
        <v>1</v>
      </c>
      <c r="AO446" s="247">
        <v>1</v>
      </c>
      <c r="AP446" s="247">
        <v>1</v>
      </c>
      <c r="AQ446" s="247">
        <v>1</v>
      </c>
      <c r="AR446" s="247">
        <v>1</v>
      </c>
      <c r="AS446" s="247">
        <v>1</v>
      </c>
      <c r="AT446" s="247">
        <v>1</v>
      </c>
      <c r="AU446" s="247">
        <v>1</v>
      </c>
      <c r="AV446" s="247">
        <v>1</v>
      </c>
      <c r="AW446" s="247">
        <v>1</v>
      </c>
      <c r="AX446" s="247">
        <v>1</v>
      </c>
      <c r="AY446" s="247">
        <v>1</v>
      </c>
      <c r="AZ446" s="247">
        <v>1</v>
      </c>
      <c r="BA446" s="247">
        <v>1</v>
      </c>
      <c r="BB446" s="247">
        <v>1</v>
      </c>
      <c r="BC446" s="247">
        <v>1</v>
      </c>
      <c r="BD446" s="247">
        <v>1</v>
      </c>
      <c r="BE446" s="247">
        <v>1</v>
      </c>
      <c r="BF446" s="247">
        <v>1</v>
      </c>
      <c r="BG446" s="247">
        <v>1</v>
      </c>
      <c r="BH446" s="247">
        <v>1</v>
      </c>
      <c r="BI446" s="247">
        <v>1</v>
      </c>
      <c r="BJ446" s="247">
        <v>1</v>
      </c>
      <c r="BK446" s="247">
        <v>1</v>
      </c>
      <c r="BL446" s="247"/>
      <c r="BM446" s="248"/>
    </row>
    <row r="447" spans="1:65" s="236" customFormat="1" ht="5.25">
      <c r="A447" s="243">
        <v>236</v>
      </c>
      <c r="B447" s="249" t="s">
        <v>740</v>
      </c>
      <c r="C447" s="245" t="s">
        <v>526</v>
      </c>
      <c r="D447" s="246">
        <v>0.075</v>
      </c>
      <c r="E447" s="247">
        <v>1</v>
      </c>
      <c r="F447" s="247">
        <v>1</v>
      </c>
      <c r="G447" s="247">
        <v>1</v>
      </c>
      <c r="H447" s="247">
        <v>1</v>
      </c>
      <c r="I447" s="247">
        <v>1</v>
      </c>
      <c r="J447" s="247">
        <v>1</v>
      </c>
      <c r="K447" s="247">
        <v>1</v>
      </c>
      <c r="L447" s="247">
        <v>1</v>
      </c>
      <c r="M447" s="247">
        <v>1</v>
      </c>
      <c r="N447" s="247">
        <v>1</v>
      </c>
      <c r="O447" s="247">
        <v>1</v>
      </c>
      <c r="P447" s="247">
        <v>1</v>
      </c>
      <c r="Q447" s="247">
        <v>1</v>
      </c>
      <c r="R447" s="247">
        <v>1</v>
      </c>
      <c r="S447" s="247">
        <v>1</v>
      </c>
      <c r="T447" s="247">
        <v>1</v>
      </c>
      <c r="U447" s="247">
        <v>1</v>
      </c>
      <c r="V447" s="247">
        <v>1</v>
      </c>
      <c r="W447" s="247">
        <v>1</v>
      </c>
      <c r="X447" s="247">
        <v>1</v>
      </c>
      <c r="Y447" s="247">
        <v>1</v>
      </c>
      <c r="Z447" s="247">
        <v>1</v>
      </c>
      <c r="AA447" s="247">
        <v>1</v>
      </c>
      <c r="AB447" s="247">
        <v>1</v>
      </c>
      <c r="AC447" s="247">
        <v>1</v>
      </c>
      <c r="AD447" s="247">
        <v>1</v>
      </c>
      <c r="AE447" s="247">
        <v>1</v>
      </c>
      <c r="AF447" s="247">
        <v>1</v>
      </c>
      <c r="AG447" s="247">
        <v>1</v>
      </c>
      <c r="AH447" s="247">
        <v>1</v>
      </c>
      <c r="AI447" s="247">
        <v>1</v>
      </c>
      <c r="AJ447" s="247">
        <v>1</v>
      </c>
      <c r="AK447" s="247">
        <v>1</v>
      </c>
      <c r="AL447" s="247">
        <v>1</v>
      </c>
      <c r="AM447" s="247">
        <v>1</v>
      </c>
      <c r="AN447" s="247">
        <v>1</v>
      </c>
      <c r="AO447" s="247">
        <v>1</v>
      </c>
      <c r="AP447" s="247">
        <v>1</v>
      </c>
      <c r="AQ447" s="247">
        <v>1</v>
      </c>
      <c r="AR447" s="247">
        <v>1</v>
      </c>
      <c r="AS447" s="247">
        <v>1</v>
      </c>
      <c r="AT447" s="247">
        <v>1</v>
      </c>
      <c r="AU447" s="247">
        <v>1</v>
      </c>
      <c r="AV447" s="247">
        <v>1</v>
      </c>
      <c r="AW447" s="247">
        <v>1</v>
      </c>
      <c r="AX447" s="247">
        <v>1</v>
      </c>
      <c r="AY447" s="247">
        <v>1</v>
      </c>
      <c r="AZ447" s="247">
        <v>1</v>
      </c>
      <c r="BA447" s="247">
        <v>1</v>
      </c>
      <c r="BB447" s="247">
        <v>1</v>
      </c>
      <c r="BC447" s="247">
        <v>1</v>
      </c>
      <c r="BD447" s="247">
        <v>1</v>
      </c>
      <c r="BE447" s="247">
        <v>1</v>
      </c>
      <c r="BF447" s="247">
        <v>1</v>
      </c>
      <c r="BG447" s="247">
        <v>1</v>
      </c>
      <c r="BH447" s="247">
        <v>1</v>
      </c>
      <c r="BI447" s="247">
        <v>1</v>
      </c>
      <c r="BJ447" s="247">
        <v>1</v>
      </c>
      <c r="BK447" s="247">
        <v>1</v>
      </c>
      <c r="BL447" s="247"/>
      <c r="BM447" s="248"/>
    </row>
    <row r="448" spans="1:65" s="236" customFormat="1" ht="5.25">
      <c r="A448" s="243">
        <v>237</v>
      </c>
      <c r="B448" s="249" t="s">
        <v>741</v>
      </c>
      <c r="C448" s="245" t="s">
        <v>526</v>
      </c>
      <c r="D448" s="246">
        <v>0.09</v>
      </c>
      <c r="E448" s="247">
        <v>1</v>
      </c>
      <c r="F448" s="247">
        <v>1</v>
      </c>
      <c r="G448" s="247">
        <v>1</v>
      </c>
      <c r="H448" s="247">
        <v>1</v>
      </c>
      <c r="I448" s="247">
        <v>1</v>
      </c>
      <c r="J448" s="247">
        <v>1</v>
      </c>
      <c r="K448" s="247">
        <v>1</v>
      </c>
      <c r="L448" s="247">
        <v>1</v>
      </c>
      <c r="M448" s="247">
        <v>1</v>
      </c>
      <c r="N448" s="247">
        <v>1</v>
      </c>
      <c r="O448" s="247">
        <v>1</v>
      </c>
      <c r="P448" s="247">
        <v>1</v>
      </c>
      <c r="Q448" s="247">
        <v>1</v>
      </c>
      <c r="R448" s="247">
        <v>1</v>
      </c>
      <c r="S448" s="247">
        <v>1</v>
      </c>
      <c r="T448" s="247">
        <v>1</v>
      </c>
      <c r="U448" s="247">
        <v>1</v>
      </c>
      <c r="V448" s="247">
        <v>1</v>
      </c>
      <c r="W448" s="247">
        <v>1</v>
      </c>
      <c r="X448" s="247">
        <v>1</v>
      </c>
      <c r="Y448" s="247">
        <v>1</v>
      </c>
      <c r="Z448" s="247">
        <v>1</v>
      </c>
      <c r="AA448" s="247">
        <v>1</v>
      </c>
      <c r="AB448" s="247">
        <v>1</v>
      </c>
      <c r="AC448" s="247">
        <v>1</v>
      </c>
      <c r="AD448" s="247">
        <v>1</v>
      </c>
      <c r="AE448" s="247">
        <v>1</v>
      </c>
      <c r="AF448" s="247">
        <v>1</v>
      </c>
      <c r="AG448" s="247">
        <v>1</v>
      </c>
      <c r="AH448" s="247">
        <v>1</v>
      </c>
      <c r="AI448" s="247">
        <v>1</v>
      </c>
      <c r="AJ448" s="247">
        <v>1</v>
      </c>
      <c r="AK448" s="247">
        <v>1</v>
      </c>
      <c r="AL448" s="247">
        <v>1</v>
      </c>
      <c r="AM448" s="247">
        <v>1</v>
      </c>
      <c r="AN448" s="247">
        <v>1</v>
      </c>
      <c r="AO448" s="247">
        <v>1</v>
      </c>
      <c r="AP448" s="247">
        <v>1</v>
      </c>
      <c r="AQ448" s="247">
        <v>1</v>
      </c>
      <c r="AR448" s="247">
        <v>1</v>
      </c>
      <c r="AS448" s="247">
        <v>1</v>
      </c>
      <c r="AT448" s="247">
        <v>1</v>
      </c>
      <c r="AU448" s="247">
        <v>1</v>
      </c>
      <c r="AV448" s="247">
        <v>1</v>
      </c>
      <c r="AW448" s="247">
        <v>1</v>
      </c>
      <c r="AX448" s="247">
        <v>1</v>
      </c>
      <c r="AY448" s="247">
        <v>1</v>
      </c>
      <c r="AZ448" s="247">
        <v>1</v>
      </c>
      <c r="BA448" s="247">
        <v>1</v>
      </c>
      <c r="BB448" s="247">
        <v>1</v>
      </c>
      <c r="BC448" s="247">
        <v>1</v>
      </c>
      <c r="BD448" s="247">
        <v>1</v>
      </c>
      <c r="BE448" s="247">
        <v>1</v>
      </c>
      <c r="BF448" s="247">
        <v>1</v>
      </c>
      <c r="BG448" s="247">
        <v>1</v>
      </c>
      <c r="BH448" s="247">
        <v>1</v>
      </c>
      <c r="BI448" s="247">
        <v>1</v>
      </c>
      <c r="BJ448" s="247">
        <v>1</v>
      </c>
      <c r="BK448" s="247">
        <v>1</v>
      </c>
      <c r="BL448" s="247"/>
      <c r="BM448" s="248"/>
    </row>
    <row r="449" spans="1:65" s="236" customFormat="1" ht="5.25">
      <c r="A449" s="243">
        <v>238</v>
      </c>
      <c r="B449" s="249" t="s">
        <v>70</v>
      </c>
      <c r="C449" s="245" t="s">
        <v>526</v>
      </c>
      <c r="D449" s="246">
        <v>0.07</v>
      </c>
      <c r="E449" s="247">
        <v>1</v>
      </c>
      <c r="F449" s="247">
        <v>1</v>
      </c>
      <c r="G449" s="247">
        <v>1</v>
      </c>
      <c r="H449" s="247">
        <v>1</v>
      </c>
      <c r="I449" s="247">
        <v>1</v>
      </c>
      <c r="J449" s="247">
        <v>1</v>
      </c>
      <c r="K449" s="247">
        <v>1</v>
      </c>
      <c r="L449" s="247">
        <v>1</v>
      </c>
      <c r="M449" s="247">
        <v>1</v>
      </c>
      <c r="N449" s="247">
        <v>1</v>
      </c>
      <c r="O449" s="247">
        <v>1</v>
      </c>
      <c r="P449" s="247">
        <v>1</v>
      </c>
      <c r="Q449" s="247">
        <v>1</v>
      </c>
      <c r="R449" s="247">
        <v>1</v>
      </c>
      <c r="S449" s="247">
        <v>1</v>
      </c>
      <c r="T449" s="247">
        <v>1</v>
      </c>
      <c r="U449" s="247">
        <v>1</v>
      </c>
      <c r="V449" s="247">
        <v>1</v>
      </c>
      <c r="W449" s="247">
        <v>1</v>
      </c>
      <c r="X449" s="247">
        <v>1</v>
      </c>
      <c r="Y449" s="247">
        <v>1</v>
      </c>
      <c r="Z449" s="247">
        <v>1</v>
      </c>
      <c r="AA449" s="247">
        <v>1</v>
      </c>
      <c r="AB449" s="247">
        <v>1</v>
      </c>
      <c r="AC449" s="247">
        <v>1</v>
      </c>
      <c r="AD449" s="247">
        <v>1</v>
      </c>
      <c r="AE449" s="247">
        <v>1</v>
      </c>
      <c r="AF449" s="247">
        <v>1</v>
      </c>
      <c r="AG449" s="247">
        <v>1</v>
      </c>
      <c r="AH449" s="247">
        <v>1</v>
      </c>
      <c r="AI449" s="247">
        <v>1</v>
      </c>
      <c r="AJ449" s="247">
        <v>1</v>
      </c>
      <c r="AK449" s="247">
        <v>1</v>
      </c>
      <c r="AL449" s="247">
        <v>1</v>
      </c>
      <c r="AM449" s="247">
        <v>1</v>
      </c>
      <c r="AN449" s="247">
        <v>1</v>
      </c>
      <c r="AO449" s="247">
        <v>1</v>
      </c>
      <c r="AP449" s="247">
        <v>1</v>
      </c>
      <c r="AQ449" s="247">
        <v>1</v>
      </c>
      <c r="AR449" s="247">
        <v>1</v>
      </c>
      <c r="AS449" s="247">
        <v>1</v>
      </c>
      <c r="AT449" s="247">
        <v>1</v>
      </c>
      <c r="AU449" s="247">
        <v>1</v>
      </c>
      <c r="AV449" s="247">
        <v>1</v>
      </c>
      <c r="AW449" s="247">
        <v>1</v>
      </c>
      <c r="AX449" s="247">
        <v>1</v>
      </c>
      <c r="AY449" s="247">
        <v>1</v>
      </c>
      <c r="AZ449" s="247">
        <v>1</v>
      </c>
      <c r="BA449" s="247">
        <v>1</v>
      </c>
      <c r="BB449" s="247">
        <v>1</v>
      </c>
      <c r="BC449" s="247">
        <v>1</v>
      </c>
      <c r="BD449" s="247">
        <v>1</v>
      </c>
      <c r="BE449" s="247">
        <v>1</v>
      </c>
      <c r="BF449" s="247">
        <v>1</v>
      </c>
      <c r="BG449" s="247">
        <v>1</v>
      </c>
      <c r="BH449" s="247">
        <v>1</v>
      </c>
      <c r="BI449" s="247">
        <v>1</v>
      </c>
      <c r="BJ449" s="247">
        <v>1</v>
      </c>
      <c r="BK449" s="247">
        <v>1</v>
      </c>
      <c r="BL449" s="247"/>
      <c r="BM449" s="248"/>
    </row>
    <row r="450" spans="1:65" s="236" customFormat="1" ht="5.25">
      <c r="A450" s="243">
        <v>239</v>
      </c>
      <c r="B450" s="249" t="s">
        <v>742</v>
      </c>
      <c r="C450" s="245" t="s">
        <v>526</v>
      </c>
      <c r="D450" s="246">
        <v>0.07</v>
      </c>
      <c r="E450" s="247">
        <v>1</v>
      </c>
      <c r="F450" s="247">
        <v>1</v>
      </c>
      <c r="G450" s="247">
        <v>1</v>
      </c>
      <c r="H450" s="247">
        <v>1</v>
      </c>
      <c r="I450" s="247">
        <v>1</v>
      </c>
      <c r="J450" s="247">
        <v>1</v>
      </c>
      <c r="K450" s="247">
        <v>1</v>
      </c>
      <c r="L450" s="247">
        <v>1</v>
      </c>
      <c r="M450" s="247">
        <v>1</v>
      </c>
      <c r="N450" s="247">
        <v>1</v>
      </c>
      <c r="O450" s="247">
        <v>1</v>
      </c>
      <c r="P450" s="247">
        <v>1</v>
      </c>
      <c r="Q450" s="247">
        <v>1</v>
      </c>
      <c r="R450" s="247">
        <v>1</v>
      </c>
      <c r="S450" s="247">
        <v>1</v>
      </c>
      <c r="T450" s="247">
        <v>1</v>
      </c>
      <c r="U450" s="247">
        <v>1</v>
      </c>
      <c r="V450" s="247">
        <v>1</v>
      </c>
      <c r="W450" s="247">
        <v>1</v>
      </c>
      <c r="X450" s="247">
        <v>1</v>
      </c>
      <c r="Y450" s="247">
        <v>1</v>
      </c>
      <c r="Z450" s="247">
        <v>1</v>
      </c>
      <c r="AA450" s="247">
        <v>1</v>
      </c>
      <c r="AB450" s="247">
        <v>1</v>
      </c>
      <c r="AC450" s="247">
        <v>1</v>
      </c>
      <c r="AD450" s="247">
        <v>1</v>
      </c>
      <c r="AE450" s="247">
        <v>1</v>
      </c>
      <c r="AF450" s="247">
        <v>1</v>
      </c>
      <c r="AG450" s="247">
        <v>1</v>
      </c>
      <c r="AH450" s="247">
        <v>1</v>
      </c>
      <c r="AI450" s="247">
        <v>1</v>
      </c>
      <c r="AJ450" s="247">
        <v>1</v>
      </c>
      <c r="AK450" s="247">
        <v>1</v>
      </c>
      <c r="AL450" s="247">
        <v>1</v>
      </c>
      <c r="AM450" s="247">
        <v>1</v>
      </c>
      <c r="AN450" s="247">
        <v>1</v>
      </c>
      <c r="AO450" s="247">
        <v>1</v>
      </c>
      <c r="AP450" s="247">
        <v>1</v>
      </c>
      <c r="AQ450" s="247">
        <v>1</v>
      </c>
      <c r="AR450" s="247">
        <v>1</v>
      </c>
      <c r="AS450" s="247">
        <v>1</v>
      </c>
      <c r="AT450" s="247">
        <v>1</v>
      </c>
      <c r="AU450" s="247">
        <v>1</v>
      </c>
      <c r="AV450" s="247">
        <v>1</v>
      </c>
      <c r="AW450" s="247">
        <v>1</v>
      </c>
      <c r="AX450" s="247">
        <v>1</v>
      </c>
      <c r="AY450" s="247">
        <v>1</v>
      </c>
      <c r="AZ450" s="247">
        <v>1</v>
      </c>
      <c r="BA450" s="247">
        <v>1</v>
      </c>
      <c r="BB450" s="247">
        <v>1</v>
      </c>
      <c r="BC450" s="247">
        <v>1</v>
      </c>
      <c r="BD450" s="247">
        <v>1</v>
      </c>
      <c r="BE450" s="247">
        <v>1</v>
      </c>
      <c r="BF450" s="247">
        <v>1</v>
      </c>
      <c r="BG450" s="247">
        <v>1</v>
      </c>
      <c r="BH450" s="247">
        <v>1</v>
      </c>
      <c r="BI450" s="247">
        <v>1</v>
      </c>
      <c r="BJ450" s="247">
        <v>1</v>
      </c>
      <c r="BK450" s="247">
        <v>1</v>
      </c>
      <c r="BL450" s="247"/>
      <c r="BM450" s="248"/>
    </row>
    <row r="451" spans="1:65" s="236" customFormat="1" ht="5.25">
      <c r="A451" s="243">
        <v>240</v>
      </c>
      <c r="B451" s="249" t="s">
        <v>743</v>
      </c>
      <c r="C451" s="245" t="s">
        <v>526</v>
      </c>
      <c r="D451" s="246">
        <v>0.07</v>
      </c>
      <c r="E451" s="247">
        <v>1</v>
      </c>
      <c r="F451" s="247">
        <v>1</v>
      </c>
      <c r="G451" s="247">
        <v>1</v>
      </c>
      <c r="H451" s="247">
        <v>1</v>
      </c>
      <c r="I451" s="247">
        <v>1</v>
      </c>
      <c r="J451" s="247">
        <v>1</v>
      </c>
      <c r="K451" s="247">
        <v>1</v>
      </c>
      <c r="L451" s="247">
        <v>1</v>
      </c>
      <c r="M451" s="247">
        <v>1</v>
      </c>
      <c r="N451" s="247">
        <v>1</v>
      </c>
      <c r="O451" s="247">
        <v>1</v>
      </c>
      <c r="P451" s="247">
        <v>1</v>
      </c>
      <c r="Q451" s="247">
        <v>1</v>
      </c>
      <c r="R451" s="247">
        <v>1</v>
      </c>
      <c r="S451" s="247">
        <v>1</v>
      </c>
      <c r="T451" s="247">
        <v>1</v>
      </c>
      <c r="U451" s="247">
        <v>1</v>
      </c>
      <c r="V451" s="247">
        <v>1</v>
      </c>
      <c r="W451" s="247">
        <v>1</v>
      </c>
      <c r="X451" s="247">
        <v>1</v>
      </c>
      <c r="Y451" s="247">
        <v>1</v>
      </c>
      <c r="Z451" s="247">
        <v>1</v>
      </c>
      <c r="AA451" s="247">
        <v>1</v>
      </c>
      <c r="AB451" s="247">
        <v>1</v>
      </c>
      <c r="AC451" s="247">
        <v>1</v>
      </c>
      <c r="AD451" s="247">
        <v>1</v>
      </c>
      <c r="AE451" s="247">
        <v>1</v>
      </c>
      <c r="AF451" s="247">
        <v>1</v>
      </c>
      <c r="AG451" s="247">
        <v>1</v>
      </c>
      <c r="AH451" s="247">
        <v>1</v>
      </c>
      <c r="AI451" s="247">
        <v>1</v>
      </c>
      <c r="AJ451" s="247">
        <v>1</v>
      </c>
      <c r="AK451" s="247">
        <v>1</v>
      </c>
      <c r="AL451" s="247">
        <v>1</v>
      </c>
      <c r="AM451" s="247">
        <v>1</v>
      </c>
      <c r="AN451" s="247">
        <v>1</v>
      </c>
      <c r="AO451" s="247">
        <v>1</v>
      </c>
      <c r="AP451" s="247">
        <v>1</v>
      </c>
      <c r="AQ451" s="247">
        <v>1</v>
      </c>
      <c r="AR451" s="247">
        <v>1</v>
      </c>
      <c r="AS451" s="247">
        <v>1</v>
      </c>
      <c r="AT451" s="247">
        <v>1</v>
      </c>
      <c r="AU451" s="247">
        <v>1</v>
      </c>
      <c r="AV451" s="247">
        <v>1</v>
      </c>
      <c r="AW451" s="247">
        <v>1</v>
      </c>
      <c r="AX451" s="247">
        <v>1</v>
      </c>
      <c r="AY451" s="247">
        <v>1</v>
      </c>
      <c r="AZ451" s="247">
        <v>1</v>
      </c>
      <c r="BA451" s="247">
        <v>1</v>
      </c>
      <c r="BB451" s="247">
        <v>1</v>
      </c>
      <c r="BC451" s="247">
        <v>1</v>
      </c>
      <c r="BD451" s="247">
        <v>1</v>
      </c>
      <c r="BE451" s="247">
        <v>1</v>
      </c>
      <c r="BF451" s="247">
        <v>1</v>
      </c>
      <c r="BG451" s="247">
        <v>1</v>
      </c>
      <c r="BH451" s="247">
        <v>1</v>
      </c>
      <c r="BI451" s="247">
        <v>1</v>
      </c>
      <c r="BJ451" s="247">
        <v>1</v>
      </c>
      <c r="BK451" s="247">
        <v>1</v>
      </c>
      <c r="BL451" s="247"/>
      <c r="BM451" s="248"/>
    </row>
    <row r="452" spans="1:65" s="236" customFormat="1" ht="5.25">
      <c r="A452" s="243">
        <v>241</v>
      </c>
      <c r="B452" s="249" t="s">
        <v>68</v>
      </c>
      <c r="C452" s="245" t="s">
        <v>526</v>
      </c>
      <c r="D452" s="246">
        <v>0.07</v>
      </c>
      <c r="E452" s="247">
        <v>1</v>
      </c>
      <c r="F452" s="247">
        <v>1</v>
      </c>
      <c r="G452" s="247">
        <v>1</v>
      </c>
      <c r="H452" s="247">
        <v>1</v>
      </c>
      <c r="I452" s="247">
        <v>1</v>
      </c>
      <c r="J452" s="247">
        <v>1</v>
      </c>
      <c r="K452" s="247">
        <v>1</v>
      </c>
      <c r="L452" s="247">
        <v>1</v>
      </c>
      <c r="M452" s="247">
        <v>1</v>
      </c>
      <c r="N452" s="247">
        <v>1</v>
      </c>
      <c r="O452" s="247">
        <v>1</v>
      </c>
      <c r="P452" s="247">
        <v>1</v>
      </c>
      <c r="Q452" s="247">
        <v>1</v>
      </c>
      <c r="R452" s="247">
        <v>1</v>
      </c>
      <c r="S452" s="247">
        <v>1</v>
      </c>
      <c r="T452" s="247">
        <v>1</v>
      </c>
      <c r="U452" s="247">
        <v>1</v>
      </c>
      <c r="V452" s="247">
        <v>1</v>
      </c>
      <c r="W452" s="247">
        <v>1</v>
      </c>
      <c r="X452" s="247">
        <v>1</v>
      </c>
      <c r="Y452" s="247">
        <v>1</v>
      </c>
      <c r="Z452" s="247">
        <v>1</v>
      </c>
      <c r="AA452" s="247">
        <v>1</v>
      </c>
      <c r="AB452" s="247">
        <v>1</v>
      </c>
      <c r="AC452" s="247">
        <v>1</v>
      </c>
      <c r="AD452" s="247">
        <v>1</v>
      </c>
      <c r="AE452" s="247">
        <v>1</v>
      </c>
      <c r="AF452" s="247">
        <v>1</v>
      </c>
      <c r="AG452" s="247">
        <v>1</v>
      </c>
      <c r="AH452" s="247">
        <v>1</v>
      </c>
      <c r="AI452" s="247">
        <v>1</v>
      </c>
      <c r="AJ452" s="247">
        <v>1</v>
      </c>
      <c r="AK452" s="247">
        <v>1</v>
      </c>
      <c r="AL452" s="247">
        <v>1</v>
      </c>
      <c r="AM452" s="247">
        <v>1</v>
      </c>
      <c r="AN452" s="247">
        <v>1</v>
      </c>
      <c r="AO452" s="247">
        <v>1</v>
      </c>
      <c r="AP452" s="247">
        <v>1</v>
      </c>
      <c r="AQ452" s="247">
        <v>1</v>
      </c>
      <c r="AR452" s="247">
        <v>1</v>
      </c>
      <c r="AS452" s="247">
        <v>1</v>
      </c>
      <c r="AT452" s="247">
        <v>1</v>
      </c>
      <c r="AU452" s="247">
        <v>1</v>
      </c>
      <c r="AV452" s="247">
        <v>1</v>
      </c>
      <c r="AW452" s="247">
        <v>1</v>
      </c>
      <c r="AX452" s="247">
        <v>1</v>
      </c>
      <c r="AY452" s="247">
        <v>1</v>
      </c>
      <c r="AZ452" s="247">
        <v>1</v>
      </c>
      <c r="BA452" s="247">
        <v>1</v>
      </c>
      <c r="BB452" s="247">
        <v>1</v>
      </c>
      <c r="BC452" s="247">
        <v>1</v>
      </c>
      <c r="BD452" s="247">
        <v>1</v>
      </c>
      <c r="BE452" s="247">
        <v>1</v>
      </c>
      <c r="BF452" s="247">
        <v>1</v>
      </c>
      <c r="BG452" s="247">
        <v>1</v>
      </c>
      <c r="BH452" s="247">
        <v>1</v>
      </c>
      <c r="BI452" s="247">
        <v>1</v>
      </c>
      <c r="BJ452" s="247">
        <v>1</v>
      </c>
      <c r="BK452" s="247">
        <v>1</v>
      </c>
      <c r="BL452" s="247"/>
      <c r="BM452" s="248"/>
    </row>
    <row r="453" spans="1:65" s="236" customFormat="1" ht="5.25">
      <c r="A453" s="243">
        <v>242</v>
      </c>
      <c r="B453" s="249" t="s">
        <v>744</v>
      </c>
      <c r="C453" s="245" t="s">
        <v>526</v>
      </c>
      <c r="D453" s="246">
        <v>0.07</v>
      </c>
      <c r="E453" s="247">
        <v>1</v>
      </c>
      <c r="F453" s="247">
        <v>1</v>
      </c>
      <c r="G453" s="247">
        <v>1</v>
      </c>
      <c r="H453" s="247">
        <v>1</v>
      </c>
      <c r="I453" s="247">
        <v>1</v>
      </c>
      <c r="J453" s="247">
        <v>1</v>
      </c>
      <c r="K453" s="247">
        <v>1</v>
      </c>
      <c r="L453" s="247">
        <v>1</v>
      </c>
      <c r="M453" s="247">
        <v>1</v>
      </c>
      <c r="N453" s="247">
        <v>1</v>
      </c>
      <c r="O453" s="247">
        <v>1</v>
      </c>
      <c r="P453" s="247">
        <v>1</v>
      </c>
      <c r="Q453" s="247">
        <v>1</v>
      </c>
      <c r="R453" s="247">
        <v>1</v>
      </c>
      <c r="S453" s="247">
        <v>1</v>
      </c>
      <c r="T453" s="247">
        <v>1</v>
      </c>
      <c r="U453" s="247">
        <v>1</v>
      </c>
      <c r="V453" s="247">
        <v>1</v>
      </c>
      <c r="W453" s="247">
        <v>1</v>
      </c>
      <c r="X453" s="247">
        <v>1</v>
      </c>
      <c r="Y453" s="247">
        <v>1</v>
      </c>
      <c r="Z453" s="247">
        <v>1</v>
      </c>
      <c r="AA453" s="247">
        <v>1</v>
      </c>
      <c r="AB453" s="247">
        <v>1</v>
      </c>
      <c r="AC453" s="247">
        <v>1</v>
      </c>
      <c r="AD453" s="247">
        <v>1</v>
      </c>
      <c r="AE453" s="247">
        <v>1</v>
      </c>
      <c r="AF453" s="247">
        <v>1</v>
      </c>
      <c r="AG453" s="247">
        <v>1</v>
      </c>
      <c r="AH453" s="247">
        <v>1</v>
      </c>
      <c r="AI453" s="247">
        <v>1</v>
      </c>
      <c r="AJ453" s="247">
        <v>1</v>
      </c>
      <c r="AK453" s="247">
        <v>1</v>
      </c>
      <c r="AL453" s="247">
        <v>1</v>
      </c>
      <c r="AM453" s="247">
        <v>1</v>
      </c>
      <c r="AN453" s="247">
        <v>1</v>
      </c>
      <c r="AO453" s="247">
        <v>1</v>
      </c>
      <c r="AP453" s="247">
        <v>1</v>
      </c>
      <c r="AQ453" s="247">
        <v>1</v>
      </c>
      <c r="AR453" s="247">
        <v>1</v>
      </c>
      <c r="AS453" s="247">
        <v>1</v>
      </c>
      <c r="AT453" s="247">
        <v>1</v>
      </c>
      <c r="AU453" s="247">
        <v>1</v>
      </c>
      <c r="AV453" s="247">
        <v>1</v>
      </c>
      <c r="AW453" s="247">
        <v>1</v>
      </c>
      <c r="AX453" s="247">
        <v>1</v>
      </c>
      <c r="AY453" s="247">
        <v>1</v>
      </c>
      <c r="AZ453" s="247">
        <v>1</v>
      </c>
      <c r="BA453" s="247">
        <v>1</v>
      </c>
      <c r="BB453" s="247">
        <v>1</v>
      </c>
      <c r="BC453" s="247">
        <v>1</v>
      </c>
      <c r="BD453" s="247">
        <v>1</v>
      </c>
      <c r="BE453" s="247">
        <v>1</v>
      </c>
      <c r="BF453" s="247">
        <v>1</v>
      </c>
      <c r="BG453" s="247">
        <v>1</v>
      </c>
      <c r="BH453" s="247">
        <v>1</v>
      </c>
      <c r="BI453" s="247">
        <v>1</v>
      </c>
      <c r="BJ453" s="247">
        <v>1</v>
      </c>
      <c r="BK453" s="247">
        <v>1</v>
      </c>
      <c r="BL453" s="247"/>
      <c r="BM453" s="248"/>
    </row>
    <row r="454" spans="1:65" s="236" customFormat="1" ht="5.25">
      <c r="A454" s="243">
        <v>243</v>
      </c>
      <c r="B454" s="249" t="s">
        <v>69</v>
      </c>
      <c r="C454" s="245" t="s">
        <v>526</v>
      </c>
      <c r="D454" s="246">
        <v>0.07</v>
      </c>
      <c r="E454" s="247">
        <v>1</v>
      </c>
      <c r="F454" s="247">
        <v>1</v>
      </c>
      <c r="G454" s="247">
        <v>1</v>
      </c>
      <c r="H454" s="247">
        <v>1</v>
      </c>
      <c r="I454" s="247">
        <v>1</v>
      </c>
      <c r="J454" s="247">
        <v>1</v>
      </c>
      <c r="K454" s="247">
        <v>1</v>
      </c>
      <c r="L454" s="247">
        <v>1</v>
      </c>
      <c r="M454" s="247">
        <v>1</v>
      </c>
      <c r="N454" s="247">
        <v>1</v>
      </c>
      <c r="O454" s="247">
        <v>1</v>
      </c>
      <c r="P454" s="247">
        <v>1</v>
      </c>
      <c r="Q454" s="247">
        <v>1</v>
      </c>
      <c r="R454" s="247">
        <v>1</v>
      </c>
      <c r="S454" s="247">
        <v>1</v>
      </c>
      <c r="T454" s="247">
        <v>1</v>
      </c>
      <c r="U454" s="247">
        <v>1</v>
      </c>
      <c r="V454" s="247">
        <v>1</v>
      </c>
      <c r="W454" s="247">
        <v>1</v>
      </c>
      <c r="X454" s="247">
        <v>1</v>
      </c>
      <c r="Y454" s="247">
        <v>1</v>
      </c>
      <c r="Z454" s="247">
        <v>1</v>
      </c>
      <c r="AA454" s="247">
        <v>1</v>
      </c>
      <c r="AB454" s="247">
        <v>1</v>
      </c>
      <c r="AC454" s="247">
        <v>1</v>
      </c>
      <c r="AD454" s="247">
        <v>1</v>
      </c>
      <c r="AE454" s="247">
        <v>1</v>
      </c>
      <c r="AF454" s="247">
        <v>1</v>
      </c>
      <c r="AG454" s="247">
        <v>1</v>
      </c>
      <c r="AH454" s="247">
        <v>1</v>
      </c>
      <c r="AI454" s="247">
        <v>1</v>
      </c>
      <c r="AJ454" s="247">
        <v>1</v>
      </c>
      <c r="AK454" s="247">
        <v>1</v>
      </c>
      <c r="AL454" s="247">
        <v>1</v>
      </c>
      <c r="AM454" s="247">
        <v>1</v>
      </c>
      <c r="AN454" s="247">
        <v>1</v>
      </c>
      <c r="AO454" s="247">
        <v>1</v>
      </c>
      <c r="AP454" s="247">
        <v>1</v>
      </c>
      <c r="AQ454" s="247">
        <v>1</v>
      </c>
      <c r="AR454" s="247">
        <v>1</v>
      </c>
      <c r="AS454" s="247">
        <v>1</v>
      </c>
      <c r="AT454" s="247">
        <v>1</v>
      </c>
      <c r="AU454" s="247">
        <v>1</v>
      </c>
      <c r="AV454" s="247">
        <v>1</v>
      </c>
      <c r="AW454" s="247">
        <v>1</v>
      </c>
      <c r="AX454" s="247">
        <v>1</v>
      </c>
      <c r="AY454" s="247">
        <v>1</v>
      </c>
      <c r="AZ454" s="247">
        <v>1</v>
      </c>
      <c r="BA454" s="247">
        <v>1</v>
      </c>
      <c r="BB454" s="247">
        <v>1</v>
      </c>
      <c r="BC454" s="247">
        <v>1</v>
      </c>
      <c r="BD454" s="247">
        <v>1</v>
      </c>
      <c r="BE454" s="247">
        <v>1</v>
      </c>
      <c r="BF454" s="247">
        <v>1</v>
      </c>
      <c r="BG454" s="247">
        <v>1</v>
      </c>
      <c r="BH454" s="247">
        <v>1</v>
      </c>
      <c r="BI454" s="247">
        <v>1</v>
      </c>
      <c r="BJ454" s="247">
        <v>1</v>
      </c>
      <c r="BK454" s="247">
        <v>1</v>
      </c>
      <c r="BL454" s="247"/>
      <c r="BM454" s="248"/>
    </row>
    <row r="455" spans="1:65" s="236" customFormat="1" ht="5.25">
      <c r="A455" s="243">
        <v>244</v>
      </c>
      <c r="B455" s="249" t="s">
        <v>745</v>
      </c>
      <c r="C455" s="245" t="s">
        <v>526</v>
      </c>
      <c r="D455" s="246">
        <v>0.07</v>
      </c>
      <c r="E455" s="247">
        <v>1</v>
      </c>
      <c r="F455" s="247">
        <v>1</v>
      </c>
      <c r="G455" s="247">
        <v>1</v>
      </c>
      <c r="H455" s="247">
        <v>1</v>
      </c>
      <c r="I455" s="247">
        <v>1</v>
      </c>
      <c r="J455" s="247">
        <v>1</v>
      </c>
      <c r="K455" s="247">
        <v>1</v>
      </c>
      <c r="L455" s="247">
        <v>1</v>
      </c>
      <c r="M455" s="247">
        <v>1</v>
      </c>
      <c r="N455" s="247">
        <v>1</v>
      </c>
      <c r="O455" s="247">
        <v>1</v>
      </c>
      <c r="P455" s="247">
        <v>1</v>
      </c>
      <c r="Q455" s="247">
        <v>1</v>
      </c>
      <c r="R455" s="247">
        <v>1</v>
      </c>
      <c r="S455" s="247">
        <v>1</v>
      </c>
      <c r="T455" s="247">
        <v>1</v>
      </c>
      <c r="U455" s="247">
        <v>1</v>
      </c>
      <c r="V455" s="247">
        <v>1</v>
      </c>
      <c r="W455" s="247">
        <v>1</v>
      </c>
      <c r="X455" s="247">
        <v>1</v>
      </c>
      <c r="Y455" s="247">
        <v>1</v>
      </c>
      <c r="Z455" s="247">
        <v>1</v>
      </c>
      <c r="AA455" s="247">
        <v>1</v>
      </c>
      <c r="AB455" s="247">
        <v>1</v>
      </c>
      <c r="AC455" s="247">
        <v>1</v>
      </c>
      <c r="AD455" s="247">
        <v>1</v>
      </c>
      <c r="AE455" s="247">
        <v>1</v>
      </c>
      <c r="AF455" s="247">
        <v>1</v>
      </c>
      <c r="AG455" s="247">
        <v>1</v>
      </c>
      <c r="AH455" s="247">
        <v>1</v>
      </c>
      <c r="AI455" s="247">
        <v>1</v>
      </c>
      <c r="AJ455" s="247">
        <v>1</v>
      </c>
      <c r="AK455" s="247">
        <v>1</v>
      </c>
      <c r="AL455" s="247">
        <v>1</v>
      </c>
      <c r="AM455" s="247">
        <v>1</v>
      </c>
      <c r="AN455" s="247">
        <v>1</v>
      </c>
      <c r="AO455" s="247">
        <v>1</v>
      </c>
      <c r="AP455" s="247">
        <v>1</v>
      </c>
      <c r="AQ455" s="247">
        <v>1</v>
      </c>
      <c r="AR455" s="247">
        <v>1</v>
      </c>
      <c r="AS455" s="247">
        <v>1</v>
      </c>
      <c r="AT455" s="247">
        <v>1</v>
      </c>
      <c r="AU455" s="247">
        <v>1</v>
      </c>
      <c r="AV455" s="247">
        <v>1</v>
      </c>
      <c r="AW455" s="247">
        <v>1</v>
      </c>
      <c r="AX455" s="247">
        <v>1</v>
      </c>
      <c r="AY455" s="247">
        <v>1</v>
      </c>
      <c r="AZ455" s="247">
        <v>1</v>
      </c>
      <c r="BA455" s="247">
        <v>1</v>
      </c>
      <c r="BB455" s="247">
        <v>1</v>
      </c>
      <c r="BC455" s="247">
        <v>1</v>
      </c>
      <c r="BD455" s="247">
        <v>1</v>
      </c>
      <c r="BE455" s="247">
        <v>1</v>
      </c>
      <c r="BF455" s="247">
        <v>1</v>
      </c>
      <c r="BG455" s="247">
        <v>1</v>
      </c>
      <c r="BH455" s="247">
        <v>1</v>
      </c>
      <c r="BI455" s="247">
        <v>1</v>
      </c>
      <c r="BJ455" s="247">
        <v>1</v>
      </c>
      <c r="BK455" s="247">
        <v>1</v>
      </c>
      <c r="BL455" s="247"/>
      <c r="BM455" s="248"/>
    </row>
    <row r="456" spans="1:65" s="236" customFormat="1" ht="5.25">
      <c r="A456" s="243">
        <v>245</v>
      </c>
      <c r="B456" s="249" t="s">
        <v>746</v>
      </c>
      <c r="C456" s="245" t="s">
        <v>526</v>
      </c>
      <c r="D456" s="246">
        <v>0.07</v>
      </c>
      <c r="E456" s="247">
        <v>1</v>
      </c>
      <c r="F456" s="247">
        <v>1</v>
      </c>
      <c r="G456" s="247">
        <v>1</v>
      </c>
      <c r="H456" s="247">
        <v>1</v>
      </c>
      <c r="I456" s="247">
        <v>1</v>
      </c>
      <c r="J456" s="247">
        <v>1</v>
      </c>
      <c r="K456" s="247">
        <v>1</v>
      </c>
      <c r="L456" s="247">
        <v>1</v>
      </c>
      <c r="M456" s="247">
        <v>1</v>
      </c>
      <c r="N456" s="247">
        <v>1</v>
      </c>
      <c r="O456" s="247">
        <v>1</v>
      </c>
      <c r="P456" s="247">
        <v>1</v>
      </c>
      <c r="Q456" s="247">
        <v>1</v>
      </c>
      <c r="R456" s="247">
        <v>1</v>
      </c>
      <c r="S456" s="247">
        <v>1</v>
      </c>
      <c r="T456" s="247">
        <v>1</v>
      </c>
      <c r="U456" s="247">
        <v>1</v>
      </c>
      <c r="V456" s="247">
        <v>1</v>
      </c>
      <c r="W456" s="247">
        <v>1</v>
      </c>
      <c r="X456" s="247">
        <v>1</v>
      </c>
      <c r="Y456" s="247">
        <v>1</v>
      </c>
      <c r="Z456" s="247">
        <v>1</v>
      </c>
      <c r="AA456" s="247">
        <v>1</v>
      </c>
      <c r="AB456" s="247">
        <v>1</v>
      </c>
      <c r="AC456" s="247">
        <v>1</v>
      </c>
      <c r="AD456" s="247">
        <v>1</v>
      </c>
      <c r="AE456" s="247">
        <v>1</v>
      </c>
      <c r="AF456" s="247">
        <v>1</v>
      </c>
      <c r="AG456" s="247">
        <v>1</v>
      </c>
      <c r="AH456" s="247">
        <v>1</v>
      </c>
      <c r="AI456" s="247">
        <v>1</v>
      </c>
      <c r="AJ456" s="247">
        <v>1</v>
      </c>
      <c r="AK456" s="247">
        <v>1</v>
      </c>
      <c r="AL456" s="247">
        <v>1</v>
      </c>
      <c r="AM456" s="247">
        <v>1</v>
      </c>
      <c r="AN456" s="247">
        <v>1</v>
      </c>
      <c r="AO456" s="247">
        <v>1</v>
      </c>
      <c r="AP456" s="247">
        <v>1</v>
      </c>
      <c r="AQ456" s="247">
        <v>1</v>
      </c>
      <c r="AR456" s="247">
        <v>1</v>
      </c>
      <c r="AS456" s="247">
        <v>1</v>
      </c>
      <c r="AT456" s="247">
        <v>1</v>
      </c>
      <c r="AU456" s="247">
        <v>1</v>
      </c>
      <c r="AV456" s="247">
        <v>1</v>
      </c>
      <c r="AW456" s="247">
        <v>1</v>
      </c>
      <c r="AX456" s="247">
        <v>1</v>
      </c>
      <c r="AY456" s="247">
        <v>1</v>
      </c>
      <c r="AZ456" s="247">
        <v>1</v>
      </c>
      <c r="BA456" s="247">
        <v>1</v>
      </c>
      <c r="BB456" s="247">
        <v>1</v>
      </c>
      <c r="BC456" s="247">
        <v>1</v>
      </c>
      <c r="BD456" s="247">
        <v>1</v>
      </c>
      <c r="BE456" s="247">
        <v>1</v>
      </c>
      <c r="BF456" s="247">
        <v>1</v>
      </c>
      <c r="BG456" s="247">
        <v>1</v>
      </c>
      <c r="BH456" s="247">
        <v>1</v>
      </c>
      <c r="BI456" s="247">
        <v>1</v>
      </c>
      <c r="BJ456" s="247">
        <v>1</v>
      </c>
      <c r="BK456" s="247">
        <v>1</v>
      </c>
      <c r="BL456" s="247"/>
      <c r="BM456" s="248"/>
    </row>
    <row r="457" spans="1:65" s="236" customFormat="1" ht="5.25">
      <c r="A457" s="243">
        <v>246</v>
      </c>
      <c r="B457" s="249" t="s">
        <v>747</v>
      </c>
      <c r="C457" s="245" t="s">
        <v>526</v>
      </c>
      <c r="D457" s="246">
        <v>0.07</v>
      </c>
      <c r="E457" s="247">
        <v>1</v>
      </c>
      <c r="F457" s="247">
        <v>1</v>
      </c>
      <c r="G457" s="247">
        <v>1</v>
      </c>
      <c r="H457" s="247">
        <v>1</v>
      </c>
      <c r="I457" s="247">
        <v>1</v>
      </c>
      <c r="J457" s="247">
        <v>1</v>
      </c>
      <c r="K457" s="247">
        <v>1</v>
      </c>
      <c r="L457" s="247">
        <v>1</v>
      </c>
      <c r="M457" s="247">
        <v>1</v>
      </c>
      <c r="N457" s="247">
        <v>1</v>
      </c>
      <c r="O457" s="247">
        <v>1</v>
      </c>
      <c r="P457" s="247">
        <v>1</v>
      </c>
      <c r="Q457" s="247">
        <v>1</v>
      </c>
      <c r="R457" s="247">
        <v>1</v>
      </c>
      <c r="S457" s="247">
        <v>1</v>
      </c>
      <c r="T457" s="247">
        <v>1</v>
      </c>
      <c r="U457" s="247">
        <v>1</v>
      </c>
      <c r="V457" s="247">
        <v>1</v>
      </c>
      <c r="W457" s="247">
        <v>1</v>
      </c>
      <c r="X457" s="247">
        <v>1</v>
      </c>
      <c r="Y457" s="247">
        <v>1</v>
      </c>
      <c r="Z457" s="247">
        <v>1</v>
      </c>
      <c r="AA457" s="247">
        <v>1</v>
      </c>
      <c r="AB457" s="247">
        <v>1</v>
      </c>
      <c r="AC457" s="247">
        <v>1</v>
      </c>
      <c r="AD457" s="247">
        <v>1</v>
      </c>
      <c r="AE457" s="247">
        <v>1</v>
      </c>
      <c r="AF457" s="247">
        <v>1</v>
      </c>
      <c r="AG457" s="247">
        <v>1</v>
      </c>
      <c r="AH457" s="247">
        <v>1</v>
      </c>
      <c r="AI457" s="247">
        <v>1</v>
      </c>
      <c r="AJ457" s="247">
        <v>1</v>
      </c>
      <c r="AK457" s="247">
        <v>1</v>
      </c>
      <c r="AL457" s="247">
        <v>1</v>
      </c>
      <c r="AM457" s="247">
        <v>1</v>
      </c>
      <c r="AN457" s="247">
        <v>1</v>
      </c>
      <c r="AO457" s="247">
        <v>1</v>
      </c>
      <c r="AP457" s="247">
        <v>1</v>
      </c>
      <c r="AQ457" s="247">
        <v>1</v>
      </c>
      <c r="AR457" s="247">
        <v>1</v>
      </c>
      <c r="AS457" s="247">
        <v>1</v>
      </c>
      <c r="AT457" s="247">
        <v>1</v>
      </c>
      <c r="AU457" s="247">
        <v>1</v>
      </c>
      <c r="AV457" s="247">
        <v>1</v>
      </c>
      <c r="AW457" s="247">
        <v>1</v>
      </c>
      <c r="AX457" s="247">
        <v>1</v>
      </c>
      <c r="AY457" s="247">
        <v>1</v>
      </c>
      <c r="AZ457" s="247">
        <v>1</v>
      </c>
      <c r="BA457" s="247">
        <v>1</v>
      </c>
      <c r="BB457" s="247">
        <v>1</v>
      </c>
      <c r="BC457" s="247">
        <v>1</v>
      </c>
      <c r="BD457" s="247">
        <v>1</v>
      </c>
      <c r="BE457" s="247">
        <v>1</v>
      </c>
      <c r="BF457" s="247">
        <v>1</v>
      </c>
      <c r="BG457" s="247">
        <v>1</v>
      </c>
      <c r="BH457" s="247">
        <v>1</v>
      </c>
      <c r="BI457" s="247">
        <v>1</v>
      </c>
      <c r="BJ457" s="247">
        <v>1</v>
      </c>
      <c r="BK457" s="247">
        <v>1</v>
      </c>
      <c r="BL457" s="247"/>
      <c r="BM457" s="248"/>
    </row>
    <row r="458" spans="1:65" s="236" customFormat="1" ht="5.25">
      <c r="A458" s="243">
        <v>247</v>
      </c>
      <c r="B458" s="249" t="s">
        <v>748</v>
      </c>
      <c r="C458" s="245" t="s">
        <v>526</v>
      </c>
      <c r="D458" s="246">
        <v>0.075</v>
      </c>
      <c r="E458" s="247">
        <v>1</v>
      </c>
      <c r="F458" s="247">
        <v>1</v>
      </c>
      <c r="G458" s="247">
        <v>1</v>
      </c>
      <c r="H458" s="247">
        <v>1</v>
      </c>
      <c r="I458" s="247">
        <v>1</v>
      </c>
      <c r="J458" s="247">
        <v>1</v>
      </c>
      <c r="K458" s="247">
        <v>1</v>
      </c>
      <c r="L458" s="247">
        <v>1</v>
      </c>
      <c r="M458" s="247">
        <v>1</v>
      </c>
      <c r="N458" s="247">
        <v>1</v>
      </c>
      <c r="O458" s="247">
        <v>1</v>
      </c>
      <c r="P458" s="247">
        <v>1</v>
      </c>
      <c r="Q458" s="247">
        <v>1</v>
      </c>
      <c r="R458" s="247">
        <v>1</v>
      </c>
      <c r="S458" s="247">
        <v>1</v>
      </c>
      <c r="T458" s="247">
        <v>1</v>
      </c>
      <c r="U458" s="247">
        <v>1</v>
      </c>
      <c r="V458" s="247">
        <v>1</v>
      </c>
      <c r="W458" s="247">
        <v>1</v>
      </c>
      <c r="X458" s="247">
        <v>1</v>
      </c>
      <c r="Y458" s="247">
        <v>1</v>
      </c>
      <c r="Z458" s="247">
        <v>1</v>
      </c>
      <c r="AA458" s="247">
        <v>1</v>
      </c>
      <c r="AB458" s="247">
        <v>1</v>
      </c>
      <c r="AC458" s="247">
        <v>1</v>
      </c>
      <c r="AD458" s="247">
        <v>1</v>
      </c>
      <c r="AE458" s="247">
        <v>1</v>
      </c>
      <c r="AF458" s="247">
        <v>1</v>
      </c>
      <c r="AG458" s="247">
        <v>1</v>
      </c>
      <c r="AH458" s="247">
        <v>1</v>
      </c>
      <c r="AI458" s="247">
        <v>1</v>
      </c>
      <c r="AJ458" s="247">
        <v>1</v>
      </c>
      <c r="AK458" s="247">
        <v>1</v>
      </c>
      <c r="AL458" s="247">
        <v>1</v>
      </c>
      <c r="AM458" s="247">
        <v>1</v>
      </c>
      <c r="AN458" s="247">
        <v>1</v>
      </c>
      <c r="AO458" s="247">
        <v>1</v>
      </c>
      <c r="AP458" s="247">
        <v>1</v>
      </c>
      <c r="AQ458" s="247">
        <v>1</v>
      </c>
      <c r="AR458" s="247">
        <v>1</v>
      </c>
      <c r="AS458" s="247">
        <v>1</v>
      </c>
      <c r="AT458" s="247">
        <v>1</v>
      </c>
      <c r="AU458" s="247">
        <v>1</v>
      </c>
      <c r="AV458" s="247">
        <v>1</v>
      </c>
      <c r="AW458" s="247">
        <v>1</v>
      </c>
      <c r="AX458" s="247">
        <v>1</v>
      </c>
      <c r="AY458" s="247">
        <v>1</v>
      </c>
      <c r="AZ458" s="247">
        <v>1</v>
      </c>
      <c r="BA458" s="247">
        <v>1</v>
      </c>
      <c r="BB458" s="247">
        <v>1</v>
      </c>
      <c r="BC458" s="247">
        <v>1</v>
      </c>
      <c r="BD458" s="247">
        <v>1</v>
      </c>
      <c r="BE458" s="247">
        <v>1</v>
      </c>
      <c r="BF458" s="247">
        <v>1</v>
      </c>
      <c r="BG458" s="247">
        <v>1</v>
      </c>
      <c r="BH458" s="247">
        <v>1</v>
      </c>
      <c r="BI458" s="247">
        <v>1</v>
      </c>
      <c r="BJ458" s="247">
        <v>1</v>
      </c>
      <c r="BK458" s="247">
        <v>1</v>
      </c>
      <c r="BL458" s="247"/>
      <c r="BM458" s="248"/>
    </row>
    <row r="459" spans="1:65" s="236" customFormat="1" ht="5.25">
      <c r="A459" s="243">
        <v>248</v>
      </c>
      <c r="B459" s="249" t="s">
        <v>749</v>
      </c>
      <c r="C459" s="245" t="s">
        <v>526</v>
      </c>
      <c r="D459" s="246">
        <v>0.068</v>
      </c>
      <c r="E459" s="247">
        <v>1</v>
      </c>
      <c r="F459" s="247">
        <v>1</v>
      </c>
      <c r="G459" s="247">
        <v>1</v>
      </c>
      <c r="H459" s="247">
        <v>1</v>
      </c>
      <c r="I459" s="247">
        <v>1</v>
      </c>
      <c r="J459" s="247">
        <v>1</v>
      </c>
      <c r="K459" s="247">
        <v>1</v>
      </c>
      <c r="L459" s="247">
        <v>1</v>
      </c>
      <c r="M459" s="247">
        <v>1</v>
      </c>
      <c r="N459" s="247">
        <v>1</v>
      </c>
      <c r="O459" s="247">
        <v>1</v>
      </c>
      <c r="P459" s="247">
        <v>1</v>
      </c>
      <c r="Q459" s="247">
        <v>1</v>
      </c>
      <c r="R459" s="247">
        <v>1</v>
      </c>
      <c r="S459" s="247">
        <v>1</v>
      </c>
      <c r="T459" s="247">
        <v>1</v>
      </c>
      <c r="U459" s="247">
        <v>1</v>
      </c>
      <c r="V459" s="247">
        <v>1</v>
      </c>
      <c r="W459" s="247">
        <v>1</v>
      </c>
      <c r="X459" s="247">
        <v>1</v>
      </c>
      <c r="Y459" s="247">
        <v>1</v>
      </c>
      <c r="Z459" s="247">
        <v>1</v>
      </c>
      <c r="AA459" s="247">
        <v>1</v>
      </c>
      <c r="AB459" s="247">
        <v>1</v>
      </c>
      <c r="AC459" s="247">
        <v>1</v>
      </c>
      <c r="AD459" s="247">
        <v>1</v>
      </c>
      <c r="AE459" s="247">
        <v>1</v>
      </c>
      <c r="AF459" s="247">
        <v>1</v>
      </c>
      <c r="AG459" s="247">
        <v>1</v>
      </c>
      <c r="AH459" s="247">
        <v>1</v>
      </c>
      <c r="AI459" s="247">
        <v>1</v>
      </c>
      <c r="AJ459" s="247">
        <v>1</v>
      </c>
      <c r="AK459" s="247">
        <v>1</v>
      </c>
      <c r="AL459" s="247">
        <v>1</v>
      </c>
      <c r="AM459" s="247">
        <v>1</v>
      </c>
      <c r="AN459" s="247">
        <v>1</v>
      </c>
      <c r="AO459" s="247">
        <v>1</v>
      </c>
      <c r="AP459" s="247">
        <v>1</v>
      </c>
      <c r="AQ459" s="247">
        <v>1</v>
      </c>
      <c r="AR459" s="247">
        <v>1</v>
      </c>
      <c r="AS459" s="247">
        <v>1</v>
      </c>
      <c r="AT459" s="247">
        <v>1</v>
      </c>
      <c r="AU459" s="247">
        <v>1</v>
      </c>
      <c r="AV459" s="247">
        <v>1</v>
      </c>
      <c r="AW459" s="247">
        <v>1</v>
      </c>
      <c r="AX459" s="247">
        <v>1</v>
      </c>
      <c r="AY459" s="247">
        <v>1</v>
      </c>
      <c r="AZ459" s="247">
        <v>1</v>
      </c>
      <c r="BA459" s="247">
        <v>1</v>
      </c>
      <c r="BB459" s="247">
        <v>1</v>
      </c>
      <c r="BC459" s="247">
        <v>1</v>
      </c>
      <c r="BD459" s="247">
        <v>1</v>
      </c>
      <c r="BE459" s="247">
        <v>1</v>
      </c>
      <c r="BF459" s="247">
        <v>1</v>
      </c>
      <c r="BG459" s="247">
        <v>1</v>
      </c>
      <c r="BH459" s="247">
        <v>1</v>
      </c>
      <c r="BI459" s="247">
        <v>1</v>
      </c>
      <c r="BJ459" s="247">
        <v>1</v>
      </c>
      <c r="BK459" s="247">
        <v>1</v>
      </c>
      <c r="BL459" s="247"/>
      <c r="BM459" s="248"/>
    </row>
    <row r="460" spans="1:65" s="236" customFormat="1" ht="5.25">
      <c r="A460" s="243">
        <v>249</v>
      </c>
      <c r="B460" s="249" t="s">
        <v>71</v>
      </c>
      <c r="C460" s="245" t="s">
        <v>526</v>
      </c>
      <c r="D460" s="246">
        <v>0.068</v>
      </c>
      <c r="E460" s="247">
        <v>1</v>
      </c>
      <c r="F460" s="247">
        <v>1</v>
      </c>
      <c r="G460" s="247">
        <v>1</v>
      </c>
      <c r="H460" s="247">
        <v>1</v>
      </c>
      <c r="I460" s="247">
        <v>1</v>
      </c>
      <c r="J460" s="247">
        <v>1</v>
      </c>
      <c r="K460" s="247">
        <v>1</v>
      </c>
      <c r="L460" s="247">
        <v>1</v>
      </c>
      <c r="M460" s="247">
        <v>1</v>
      </c>
      <c r="N460" s="247">
        <v>1</v>
      </c>
      <c r="O460" s="247">
        <v>1</v>
      </c>
      <c r="P460" s="247">
        <v>1</v>
      </c>
      <c r="Q460" s="247">
        <v>1</v>
      </c>
      <c r="R460" s="247">
        <v>1</v>
      </c>
      <c r="S460" s="247">
        <v>1</v>
      </c>
      <c r="T460" s="247">
        <v>1</v>
      </c>
      <c r="U460" s="247">
        <v>1</v>
      </c>
      <c r="V460" s="247">
        <v>1</v>
      </c>
      <c r="W460" s="247">
        <v>1</v>
      </c>
      <c r="X460" s="247">
        <v>1</v>
      </c>
      <c r="Y460" s="247">
        <v>1</v>
      </c>
      <c r="Z460" s="247">
        <v>1</v>
      </c>
      <c r="AA460" s="247">
        <v>1</v>
      </c>
      <c r="AB460" s="247">
        <v>1</v>
      </c>
      <c r="AC460" s="247">
        <v>1</v>
      </c>
      <c r="AD460" s="247">
        <v>1</v>
      </c>
      <c r="AE460" s="247">
        <v>1</v>
      </c>
      <c r="AF460" s="247">
        <v>1</v>
      </c>
      <c r="AG460" s="247">
        <v>1</v>
      </c>
      <c r="AH460" s="247">
        <v>1</v>
      </c>
      <c r="AI460" s="247">
        <v>1</v>
      </c>
      <c r="AJ460" s="247">
        <v>1</v>
      </c>
      <c r="AK460" s="247">
        <v>1</v>
      </c>
      <c r="AL460" s="247">
        <v>1</v>
      </c>
      <c r="AM460" s="247">
        <v>1</v>
      </c>
      <c r="AN460" s="247">
        <v>1</v>
      </c>
      <c r="AO460" s="247">
        <v>1</v>
      </c>
      <c r="AP460" s="247">
        <v>1</v>
      </c>
      <c r="AQ460" s="247">
        <v>1</v>
      </c>
      <c r="AR460" s="247">
        <v>1</v>
      </c>
      <c r="AS460" s="247">
        <v>1</v>
      </c>
      <c r="AT460" s="247">
        <v>1</v>
      </c>
      <c r="AU460" s="247">
        <v>1</v>
      </c>
      <c r="AV460" s="247">
        <v>1</v>
      </c>
      <c r="AW460" s="247">
        <v>1</v>
      </c>
      <c r="AX460" s="247">
        <v>1</v>
      </c>
      <c r="AY460" s="247">
        <v>1</v>
      </c>
      <c r="AZ460" s="247">
        <v>1</v>
      </c>
      <c r="BA460" s="247">
        <v>1</v>
      </c>
      <c r="BB460" s="247">
        <v>1</v>
      </c>
      <c r="BC460" s="247">
        <v>1</v>
      </c>
      <c r="BD460" s="247">
        <v>1</v>
      </c>
      <c r="BE460" s="247">
        <v>1</v>
      </c>
      <c r="BF460" s="247">
        <v>1</v>
      </c>
      <c r="BG460" s="247">
        <v>1</v>
      </c>
      <c r="BH460" s="247">
        <v>1</v>
      </c>
      <c r="BI460" s="247">
        <v>1</v>
      </c>
      <c r="BJ460" s="247">
        <v>1</v>
      </c>
      <c r="BK460" s="247">
        <v>1</v>
      </c>
      <c r="BL460" s="247"/>
      <c r="BM460" s="248"/>
    </row>
    <row r="461" spans="1:65" s="236" customFormat="1" ht="5.25">
      <c r="A461" s="243">
        <v>250</v>
      </c>
      <c r="B461" s="249" t="s">
        <v>750</v>
      </c>
      <c r="C461" s="245" t="s">
        <v>526</v>
      </c>
      <c r="D461" s="246">
        <v>0.068</v>
      </c>
      <c r="E461" s="247">
        <v>1</v>
      </c>
      <c r="F461" s="247">
        <v>1</v>
      </c>
      <c r="G461" s="247">
        <v>1</v>
      </c>
      <c r="H461" s="247">
        <v>1</v>
      </c>
      <c r="I461" s="247">
        <v>1</v>
      </c>
      <c r="J461" s="247">
        <v>1</v>
      </c>
      <c r="K461" s="247">
        <v>1</v>
      </c>
      <c r="L461" s="247">
        <v>1</v>
      </c>
      <c r="M461" s="247">
        <v>1</v>
      </c>
      <c r="N461" s="247">
        <v>1</v>
      </c>
      <c r="O461" s="247">
        <v>1</v>
      </c>
      <c r="P461" s="247">
        <v>1</v>
      </c>
      <c r="Q461" s="247">
        <v>1</v>
      </c>
      <c r="R461" s="247">
        <v>1</v>
      </c>
      <c r="S461" s="247">
        <v>1</v>
      </c>
      <c r="T461" s="247">
        <v>1</v>
      </c>
      <c r="U461" s="247">
        <v>1</v>
      </c>
      <c r="V461" s="247">
        <v>1</v>
      </c>
      <c r="W461" s="247">
        <v>1</v>
      </c>
      <c r="X461" s="247">
        <v>1</v>
      </c>
      <c r="Y461" s="247">
        <v>1</v>
      </c>
      <c r="Z461" s="247">
        <v>1</v>
      </c>
      <c r="AA461" s="247">
        <v>1</v>
      </c>
      <c r="AB461" s="247">
        <v>1</v>
      </c>
      <c r="AC461" s="247">
        <v>1</v>
      </c>
      <c r="AD461" s="247">
        <v>1</v>
      </c>
      <c r="AE461" s="247">
        <v>1</v>
      </c>
      <c r="AF461" s="247">
        <v>1</v>
      </c>
      <c r="AG461" s="247">
        <v>1</v>
      </c>
      <c r="AH461" s="247">
        <v>1</v>
      </c>
      <c r="AI461" s="247">
        <v>1</v>
      </c>
      <c r="AJ461" s="247">
        <v>1</v>
      </c>
      <c r="AK461" s="247">
        <v>1</v>
      </c>
      <c r="AL461" s="247">
        <v>1</v>
      </c>
      <c r="AM461" s="247">
        <v>1</v>
      </c>
      <c r="AN461" s="247">
        <v>1</v>
      </c>
      <c r="AO461" s="247">
        <v>1</v>
      </c>
      <c r="AP461" s="247">
        <v>1</v>
      </c>
      <c r="AQ461" s="247">
        <v>1</v>
      </c>
      <c r="AR461" s="247">
        <v>1</v>
      </c>
      <c r="AS461" s="247">
        <v>1</v>
      </c>
      <c r="AT461" s="247">
        <v>1</v>
      </c>
      <c r="AU461" s="247">
        <v>1</v>
      </c>
      <c r="AV461" s="247">
        <v>1</v>
      </c>
      <c r="AW461" s="247">
        <v>1</v>
      </c>
      <c r="AX461" s="247">
        <v>1</v>
      </c>
      <c r="AY461" s="247">
        <v>1</v>
      </c>
      <c r="AZ461" s="247">
        <v>1</v>
      </c>
      <c r="BA461" s="247">
        <v>1</v>
      </c>
      <c r="BB461" s="247">
        <v>1</v>
      </c>
      <c r="BC461" s="247">
        <v>1</v>
      </c>
      <c r="BD461" s="247">
        <v>1</v>
      </c>
      <c r="BE461" s="247">
        <v>1</v>
      </c>
      <c r="BF461" s="247">
        <v>1</v>
      </c>
      <c r="BG461" s="247">
        <v>1</v>
      </c>
      <c r="BH461" s="247">
        <v>1</v>
      </c>
      <c r="BI461" s="247">
        <v>1</v>
      </c>
      <c r="BJ461" s="247">
        <v>1</v>
      </c>
      <c r="BK461" s="247">
        <v>1</v>
      </c>
      <c r="BL461" s="247"/>
      <c r="BM461" s="248"/>
    </row>
    <row r="462" spans="1:65" s="236" customFormat="1" ht="5.25">
      <c r="A462" s="243">
        <v>251</v>
      </c>
      <c r="B462" s="249" t="s">
        <v>751</v>
      </c>
      <c r="C462" s="245" t="s">
        <v>526</v>
      </c>
      <c r="D462" s="246">
        <v>0.068</v>
      </c>
      <c r="E462" s="247">
        <v>1</v>
      </c>
      <c r="F462" s="247">
        <v>1</v>
      </c>
      <c r="G462" s="247">
        <v>1</v>
      </c>
      <c r="H462" s="247">
        <v>1</v>
      </c>
      <c r="I462" s="247">
        <v>1</v>
      </c>
      <c r="J462" s="247">
        <v>1</v>
      </c>
      <c r="K462" s="247">
        <v>1</v>
      </c>
      <c r="L462" s="247">
        <v>1</v>
      </c>
      <c r="M462" s="247">
        <v>1</v>
      </c>
      <c r="N462" s="247">
        <v>1</v>
      </c>
      <c r="O462" s="247">
        <v>1</v>
      </c>
      <c r="P462" s="247">
        <v>1</v>
      </c>
      <c r="Q462" s="247">
        <v>1</v>
      </c>
      <c r="R462" s="247">
        <v>1</v>
      </c>
      <c r="S462" s="247">
        <v>1</v>
      </c>
      <c r="T462" s="247">
        <v>1</v>
      </c>
      <c r="U462" s="247">
        <v>1</v>
      </c>
      <c r="V462" s="247">
        <v>1</v>
      </c>
      <c r="W462" s="247">
        <v>1</v>
      </c>
      <c r="X462" s="247">
        <v>1</v>
      </c>
      <c r="Y462" s="247">
        <v>1</v>
      </c>
      <c r="Z462" s="247">
        <v>1</v>
      </c>
      <c r="AA462" s="247">
        <v>1</v>
      </c>
      <c r="AB462" s="247">
        <v>1</v>
      </c>
      <c r="AC462" s="247">
        <v>1</v>
      </c>
      <c r="AD462" s="247">
        <v>1</v>
      </c>
      <c r="AE462" s="247">
        <v>1</v>
      </c>
      <c r="AF462" s="247">
        <v>1</v>
      </c>
      <c r="AG462" s="247">
        <v>1</v>
      </c>
      <c r="AH462" s="247">
        <v>1</v>
      </c>
      <c r="AI462" s="247">
        <v>1</v>
      </c>
      <c r="AJ462" s="247">
        <v>1</v>
      </c>
      <c r="AK462" s="247">
        <v>1</v>
      </c>
      <c r="AL462" s="247">
        <v>1</v>
      </c>
      <c r="AM462" s="247">
        <v>1</v>
      </c>
      <c r="AN462" s="247">
        <v>1</v>
      </c>
      <c r="AO462" s="247">
        <v>1</v>
      </c>
      <c r="AP462" s="247">
        <v>1</v>
      </c>
      <c r="AQ462" s="247">
        <v>1</v>
      </c>
      <c r="AR462" s="247">
        <v>1</v>
      </c>
      <c r="AS462" s="247">
        <v>1</v>
      </c>
      <c r="AT462" s="247">
        <v>1</v>
      </c>
      <c r="AU462" s="247">
        <v>1</v>
      </c>
      <c r="AV462" s="247">
        <v>1</v>
      </c>
      <c r="AW462" s="247">
        <v>1</v>
      </c>
      <c r="AX462" s="247">
        <v>1</v>
      </c>
      <c r="AY462" s="247">
        <v>1</v>
      </c>
      <c r="AZ462" s="247">
        <v>1</v>
      </c>
      <c r="BA462" s="247">
        <v>1</v>
      </c>
      <c r="BB462" s="247">
        <v>1</v>
      </c>
      <c r="BC462" s="247">
        <v>1</v>
      </c>
      <c r="BD462" s="247">
        <v>1</v>
      </c>
      <c r="BE462" s="247">
        <v>1</v>
      </c>
      <c r="BF462" s="247">
        <v>1</v>
      </c>
      <c r="BG462" s="247">
        <v>1</v>
      </c>
      <c r="BH462" s="247">
        <v>1</v>
      </c>
      <c r="BI462" s="247">
        <v>1</v>
      </c>
      <c r="BJ462" s="247">
        <v>1</v>
      </c>
      <c r="BK462" s="247">
        <v>1</v>
      </c>
      <c r="BL462" s="247"/>
      <c r="BM462" s="248"/>
    </row>
    <row r="463" spans="1:65" s="236" customFormat="1" ht="5.25">
      <c r="A463" s="243">
        <v>252</v>
      </c>
      <c r="B463" s="249" t="s">
        <v>752</v>
      </c>
      <c r="C463" s="245" t="s">
        <v>526</v>
      </c>
      <c r="D463" s="246">
        <v>0.068</v>
      </c>
      <c r="E463" s="247">
        <v>1</v>
      </c>
      <c r="F463" s="247">
        <v>1</v>
      </c>
      <c r="G463" s="247">
        <v>1</v>
      </c>
      <c r="H463" s="247">
        <v>1</v>
      </c>
      <c r="I463" s="247">
        <v>1</v>
      </c>
      <c r="J463" s="247">
        <v>1</v>
      </c>
      <c r="K463" s="247">
        <v>1</v>
      </c>
      <c r="L463" s="247">
        <v>1</v>
      </c>
      <c r="M463" s="247">
        <v>1</v>
      </c>
      <c r="N463" s="247">
        <v>1</v>
      </c>
      <c r="O463" s="247">
        <v>1</v>
      </c>
      <c r="P463" s="247">
        <v>1</v>
      </c>
      <c r="Q463" s="247">
        <v>1</v>
      </c>
      <c r="R463" s="247">
        <v>1</v>
      </c>
      <c r="S463" s="247">
        <v>1</v>
      </c>
      <c r="T463" s="247">
        <v>1</v>
      </c>
      <c r="U463" s="247">
        <v>1</v>
      </c>
      <c r="V463" s="247">
        <v>1</v>
      </c>
      <c r="W463" s="247">
        <v>1</v>
      </c>
      <c r="X463" s="247">
        <v>1</v>
      </c>
      <c r="Y463" s="247">
        <v>1</v>
      </c>
      <c r="Z463" s="247">
        <v>1</v>
      </c>
      <c r="AA463" s="247">
        <v>1</v>
      </c>
      <c r="AB463" s="247">
        <v>1</v>
      </c>
      <c r="AC463" s="247">
        <v>1</v>
      </c>
      <c r="AD463" s="247">
        <v>1</v>
      </c>
      <c r="AE463" s="247">
        <v>1</v>
      </c>
      <c r="AF463" s="247">
        <v>1</v>
      </c>
      <c r="AG463" s="247">
        <v>1</v>
      </c>
      <c r="AH463" s="247">
        <v>1</v>
      </c>
      <c r="AI463" s="247">
        <v>1</v>
      </c>
      <c r="AJ463" s="247">
        <v>1</v>
      </c>
      <c r="AK463" s="247">
        <v>1</v>
      </c>
      <c r="AL463" s="247">
        <v>1</v>
      </c>
      <c r="AM463" s="247">
        <v>1</v>
      </c>
      <c r="AN463" s="247">
        <v>1</v>
      </c>
      <c r="AO463" s="247">
        <v>1</v>
      </c>
      <c r="AP463" s="247">
        <v>1</v>
      </c>
      <c r="AQ463" s="247">
        <v>1</v>
      </c>
      <c r="AR463" s="247">
        <v>1</v>
      </c>
      <c r="AS463" s="247">
        <v>1</v>
      </c>
      <c r="AT463" s="247">
        <v>1</v>
      </c>
      <c r="AU463" s="247">
        <v>1</v>
      </c>
      <c r="AV463" s="247">
        <v>1</v>
      </c>
      <c r="AW463" s="247">
        <v>1</v>
      </c>
      <c r="AX463" s="247">
        <v>1</v>
      </c>
      <c r="AY463" s="247">
        <v>1</v>
      </c>
      <c r="AZ463" s="247">
        <v>1</v>
      </c>
      <c r="BA463" s="247">
        <v>1</v>
      </c>
      <c r="BB463" s="247">
        <v>1</v>
      </c>
      <c r="BC463" s="247">
        <v>1</v>
      </c>
      <c r="BD463" s="247">
        <v>1</v>
      </c>
      <c r="BE463" s="247">
        <v>1</v>
      </c>
      <c r="BF463" s="247">
        <v>1</v>
      </c>
      <c r="BG463" s="247">
        <v>1</v>
      </c>
      <c r="BH463" s="247">
        <v>1</v>
      </c>
      <c r="BI463" s="247">
        <v>1</v>
      </c>
      <c r="BJ463" s="247">
        <v>1</v>
      </c>
      <c r="BK463" s="247">
        <v>1</v>
      </c>
      <c r="BL463" s="247"/>
      <c r="BM463" s="248"/>
    </row>
    <row r="464" spans="1:65" s="236" customFormat="1" ht="5.25">
      <c r="A464" s="243">
        <v>253</v>
      </c>
      <c r="B464" s="249" t="s">
        <v>753</v>
      </c>
      <c r="C464" s="245" t="s">
        <v>526</v>
      </c>
      <c r="D464" s="246">
        <v>0.068</v>
      </c>
      <c r="E464" s="247">
        <v>1</v>
      </c>
      <c r="F464" s="247">
        <v>1</v>
      </c>
      <c r="G464" s="247">
        <v>1</v>
      </c>
      <c r="H464" s="247">
        <v>1</v>
      </c>
      <c r="I464" s="247">
        <v>1</v>
      </c>
      <c r="J464" s="247">
        <v>1</v>
      </c>
      <c r="K464" s="247">
        <v>1</v>
      </c>
      <c r="L464" s="247">
        <v>1</v>
      </c>
      <c r="M464" s="247">
        <v>1</v>
      </c>
      <c r="N464" s="247">
        <v>1</v>
      </c>
      <c r="O464" s="247">
        <v>1</v>
      </c>
      <c r="P464" s="247">
        <v>1</v>
      </c>
      <c r="Q464" s="247">
        <v>1</v>
      </c>
      <c r="R464" s="247">
        <v>1</v>
      </c>
      <c r="S464" s="247">
        <v>1</v>
      </c>
      <c r="T464" s="247">
        <v>1</v>
      </c>
      <c r="U464" s="247">
        <v>1</v>
      </c>
      <c r="V464" s="247">
        <v>1</v>
      </c>
      <c r="W464" s="247">
        <v>1</v>
      </c>
      <c r="X464" s="247">
        <v>1</v>
      </c>
      <c r="Y464" s="247">
        <v>1</v>
      </c>
      <c r="Z464" s="247">
        <v>1</v>
      </c>
      <c r="AA464" s="247">
        <v>1</v>
      </c>
      <c r="AB464" s="247">
        <v>1</v>
      </c>
      <c r="AC464" s="247">
        <v>1</v>
      </c>
      <c r="AD464" s="247">
        <v>1</v>
      </c>
      <c r="AE464" s="247">
        <v>1</v>
      </c>
      <c r="AF464" s="247">
        <v>1</v>
      </c>
      <c r="AG464" s="247">
        <v>1</v>
      </c>
      <c r="AH464" s="247">
        <v>1</v>
      </c>
      <c r="AI464" s="247">
        <v>1</v>
      </c>
      <c r="AJ464" s="247">
        <v>1</v>
      </c>
      <c r="AK464" s="247">
        <v>1</v>
      </c>
      <c r="AL464" s="247">
        <v>1</v>
      </c>
      <c r="AM464" s="247">
        <v>1</v>
      </c>
      <c r="AN464" s="247">
        <v>1</v>
      </c>
      <c r="AO464" s="247">
        <v>1</v>
      </c>
      <c r="AP464" s="247">
        <v>1</v>
      </c>
      <c r="AQ464" s="247">
        <v>1</v>
      </c>
      <c r="AR464" s="247">
        <v>1</v>
      </c>
      <c r="AS464" s="247">
        <v>1</v>
      </c>
      <c r="AT464" s="247">
        <v>1</v>
      </c>
      <c r="AU464" s="247">
        <v>1</v>
      </c>
      <c r="AV464" s="247">
        <v>1</v>
      </c>
      <c r="AW464" s="247">
        <v>1</v>
      </c>
      <c r="AX464" s="247">
        <v>1</v>
      </c>
      <c r="AY464" s="247">
        <v>1</v>
      </c>
      <c r="AZ464" s="247">
        <v>1</v>
      </c>
      <c r="BA464" s="247">
        <v>1</v>
      </c>
      <c r="BB464" s="247">
        <v>1</v>
      </c>
      <c r="BC464" s="247">
        <v>1</v>
      </c>
      <c r="BD464" s="247">
        <v>1</v>
      </c>
      <c r="BE464" s="247">
        <v>1</v>
      </c>
      <c r="BF464" s="247">
        <v>1</v>
      </c>
      <c r="BG464" s="247">
        <v>1</v>
      </c>
      <c r="BH464" s="247">
        <v>1</v>
      </c>
      <c r="BI464" s="247">
        <v>1</v>
      </c>
      <c r="BJ464" s="247">
        <v>1</v>
      </c>
      <c r="BK464" s="247">
        <v>1</v>
      </c>
      <c r="BL464" s="247"/>
      <c r="BM464" s="248"/>
    </row>
    <row r="465" spans="1:65" s="236" customFormat="1" ht="5.25">
      <c r="A465" s="243">
        <v>254</v>
      </c>
      <c r="B465" s="249" t="s">
        <v>754</v>
      </c>
      <c r="C465" s="245" t="s">
        <v>526</v>
      </c>
      <c r="D465" s="246">
        <v>0.068</v>
      </c>
      <c r="E465" s="247">
        <v>1</v>
      </c>
      <c r="F465" s="247">
        <v>1</v>
      </c>
      <c r="G465" s="247">
        <v>1</v>
      </c>
      <c r="H465" s="247">
        <v>1</v>
      </c>
      <c r="I465" s="247">
        <v>1</v>
      </c>
      <c r="J465" s="247">
        <v>1</v>
      </c>
      <c r="K465" s="247">
        <v>1</v>
      </c>
      <c r="L465" s="247">
        <v>1</v>
      </c>
      <c r="M465" s="247">
        <v>1</v>
      </c>
      <c r="N465" s="247">
        <v>1</v>
      </c>
      <c r="O465" s="247">
        <v>1</v>
      </c>
      <c r="P465" s="247">
        <v>1</v>
      </c>
      <c r="Q465" s="247">
        <v>1</v>
      </c>
      <c r="R465" s="247">
        <v>1</v>
      </c>
      <c r="S465" s="247">
        <v>1</v>
      </c>
      <c r="T465" s="247">
        <v>1</v>
      </c>
      <c r="U465" s="247">
        <v>1</v>
      </c>
      <c r="V465" s="247">
        <v>1</v>
      </c>
      <c r="W465" s="247">
        <v>1</v>
      </c>
      <c r="X465" s="247">
        <v>1</v>
      </c>
      <c r="Y465" s="247">
        <v>1</v>
      </c>
      <c r="Z465" s="247">
        <v>1</v>
      </c>
      <c r="AA465" s="247">
        <v>1</v>
      </c>
      <c r="AB465" s="247">
        <v>1</v>
      </c>
      <c r="AC465" s="247">
        <v>1</v>
      </c>
      <c r="AD465" s="247">
        <v>1</v>
      </c>
      <c r="AE465" s="247">
        <v>1</v>
      </c>
      <c r="AF465" s="247">
        <v>1</v>
      </c>
      <c r="AG465" s="247">
        <v>1</v>
      </c>
      <c r="AH465" s="247">
        <v>1</v>
      </c>
      <c r="AI465" s="247">
        <v>1</v>
      </c>
      <c r="AJ465" s="247">
        <v>1</v>
      </c>
      <c r="AK465" s="247">
        <v>1</v>
      </c>
      <c r="AL465" s="247">
        <v>1</v>
      </c>
      <c r="AM465" s="247">
        <v>1</v>
      </c>
      <c r="AN465" s="247">
        <v>1</v>
      </c>
      <c r="AO465" s="247">
        <v>1</v>
      </c>
      <c r="AP465" s="247">
        <v>1</v>
      </c>
      <c r="AQ465" s="247">
        <v>1</v>
      </c>
      <c r="AR465" s="247">
        <v>1</v>
      </c>
      <c r="AS465" s="247">
        <v>1</v>
      </c>
      <c r="AT465" s="247">
        <v>1</v>
      </c>
      <c r="AU465" s="247">
        <v>1</v>
      </c>
      <c r="AV465" s="247">
        <v>1</v>
      </c>
      <c r="AW465" s="247">
        <v>1</v>
      </c>
      <c r="AX465" s="247">
        <v>1</v>
      </c>
      <c r="AY465" s="247">
        <v>1</v>
      </c>
      <c r="AZ465" s="247">
        <v>1</v>
      </c>
      <c r="BA465" s="247">
        <v>1</v>
      </c>
      <c r="BB465" s="247">
        <v>1</v>
      </c>
      <c r="BC465" s="247">
        <v>1</v>
      </c>
      <c r="BD465" s="247">
        <v>1</v>
      </c>
      <c r="BE465" s="247">
        <v>1</v>
      </c>
      <c r="BF465" s="247">
        <v>1</v>
      </c>
      <c r="BG465" s="247">
        <v>1</v>
      </c>
      <c r="BH465" s="247">
        <v>1</v>
      </c>
      <c r="BI465" s="247">
        <v>1</v>
      </c>
      <c r="BJ465" s="247">
        <v>1</v>
      </c>
      <c r="BK465" s="247">
        <v>1</v>
      </c>
      <c r="BL465" s="247"/>
      <c r="BM465" s="248"/>
    </row>
    <row r="466" spans="1:65" s="236" customFormat="1" ht="5.25">
      <c r="A466" s="243">
        <v>255</v>
      </c>
      <c r="B466" s="249" t="s">
        <v>755</v>
      </c>
      <c r="C466" s="245" t="s">
        <v>526</v>
      </c>
      <c r="D466" s="246">
        <v>0.068</v>
      </c>
      <c r="E466" s="247">
        <v>1</v>
      </c>
      <c r="F466" s="247">
        <v>1</v>
      </c>
      <c r="G466" s="247">
        <v>1</v>
      </c>
      <c r="H466" s="247">
        <v>1</v>
      </c>
      <c r="I466" s="247">
        <v>1</v>
      </c>
      <c r="J466" s="247">
        <v>1</v>
      </c>
      <c r="K466" s="247">
        <v>1</v>
      </c>
      <c r="L466" s="247">
        <v>1</v>
      </c>
      <c r="M466" s="247">
        <v>1</v>
      </c>
      <c r="N466" s="247">
        <v>1</v>
      </c>
      <c r="O466" s="247">
        <v>1</v>
      </c>
      <c r="P466" s="247">
        <v>1</v>
      </c>
      <c r="Q466" s="247">
        <v>1</v>
      </c>
      <c r="R466" s="247">
        <v>1</v>
      </c>
      <c r="S466" s="247">
        <v>1</v>
      </c>
      <c r="T466" s="247">
        <v>1</v>
      </c>
      <c r="U466" s="247">
        <v>1</v>
      </c>
      <c r="V466" s="247">
        <v>1</v>
      </c>
      <c r="W466" s="247">
        <v>1</v>
      </c>
      <c r="X466" s="247">
        <v>1</v>
      </c>
      <c r="Y466" s="247">
        <v>1</v>
      </c>
      <c r="Z466" s="247">
        <v>1</v>
      </c>
      <c r="AA466" s="247">
        <v>1</v>
      </c>
      <c r="AB466" s="247">
        <v>1</v>
      </c>
      <c r="AC466" s="247">
        <v>1</v>
      </c>
      <c r="AD466" s="247">
        <v>1</v>
      </c>
      <c r="AE466" s="247">
        <v>1</v>
      </c>
      <c r="AF466" s="247">
        <v>1</v>
      </c>
      <c r="AG466" s="247">
        <v>1</v>
      </c>
      <c r="AH466" s="247">
        <v>1</v>
      </c>
      <c r="AI466" s="247">
        <v>1</v>
      </c>
      <c r="AJ466" s="247">
        <v>1</v>
      </c>
      <c r="AK466" s="247">
        <v>1</v>
      </c>
      <c r="AL466" s="247">
        <v>1</v>
      </c>
      <c r="AM466" s="247">
        <v>1</v>
      </c>
      <c r="AN466" s="247">
        <v>1</v>
      </c>
      <c r="AO466" s="247">
        <v>1</v>
      </c>
      <c r="AP466" s="247">
        <v>1</v>
      </c>
      <c r="AQ466" s="247">
        <v>1</v>
      </c>
      <c r="AR466" s="247">
        <v>1</v>
      </c>
      <c r="AS466" s="247">
        <v>1</v>
      </c>
      <c r="AT466" s="247">
        <v>1</v>
      </c>
      <c r="AU466" s="247">
        <v>1</v>
      </c>
      <c r="AV466" s="247">
        <v>1</v>
      </c>
      <c r="AW466" s="247">
        <v>1</v>
      </c>
      <c r="AX466" s="247">
        <v>1</v>
      </c>
      <c r="AY466" s="247">
        <v>1</v>
      </c>
      <c r="AZ466" s="247">
        <v>1</v>
      </c>
      <c r="BA466" s="247">
        <v>1</v>
      </c>
      <c r="BB466" s="247">
        <v>1</v>
      </c>
      <c r="BC466" s="247">
        <v>1</v>
      </c>
      <c r="BD466" s="247">
        <v>1</v>
      </c>
      <c r="BE466" s="247">
        <v>1</v>
      </c>
      <c r="BF466" s="247">
        <v>1</v>
      </c>
      <c r="BG466" s="247">
        <v>1</v>
      </c>
      <c r="BH466" s="247">
        <v>1</v>
      </c>
      <c r="BI466" s="247">
        <v>1</v>
      </c>
      <c r="BJ466" s="247">
        <v>1</v>
      </c>
      <c r="BK466" s="247">
        <v>1</v>
      </c>
      <c r="BL466" s="247"/>
      <c r="BM466" s="248"/>
    </row>
    <row r="467" spans="1:65" s="236" customFormat="1" ht="5.25">
      <c r="A467" s="243">
        <v>256</v>
      </c>
      <c r="B467" s="249" t="s">
        <v>756</v>
      </c>
      <c r="C467" s="245" t="s">
        <v>526</v>
      </c>
      <c r="D467" s="246">
        <v>0.07</v>
      </c>
      <c r="E467" s="247">
        <v>1</v>
      </c>
      <c r="F467" s="247">
        <v>1</v>
      </c>
      <c r="G467" s="247">
        <v>1</v>
      </c>
      <c r="H467" s="247">
        <v>1</v>
      </c>
      <c r="I467" s="247">
        <v>1</v>
      </c>
      <c r="J467" s="247">
        <v>1</v>
      </c>
      <c r="K467" s="247">
        <v>1</v>
      </c>
      <c r="L467" s="247">
        <v>1</v>
      </c>
      <c r="M467" s="247">
        <v>1</v>
      </c>
      <c r="N467" s="247">
        <v>1</v>
      </c>
      <c r="O467" s="247">
        <v>1</v>
      </c>
      <c r="P467" s="247">
        <v>1</v>
      </c>
      <c r="Q467" s="247">
        <v>1</v>
      </c>
      <c r="R467" s="247">
        <v>1</v>
      </c>
      <c r="S467" s="247">
        <v>1</v>
      </c>
      <c r="T467" s="247">
        <v>1</v>
      </c>
      <c r="U467" s="247">
        <v>1</v>
      </c>
      <c r="V467" s="247">
        <v>1</v>
      </c>
      <c r="W467" s="247">
        <v>1</v>
      </c>
      <c r="X467" s="247">
        <v>1</v>
      </c>
      <c r="Y467" s="247">
        <v>1</v>
      </c>
      <c r="Z467" s="247">
        <v>1</v>
      </c>
      <c r="AA467" s="247">
        <v>1</v>
      </c>
      <c r="AB467" s="247">
        <v>1</v>
      </c>
      <c r="AC467" s="247">
        <v>1</v>
      </c>
      <c r="AD467" s="247">
        <v>1</v>
      </c>
      <c r="AE467" s="247">
        <v>1</v>
      </c>
      <c r="AF467" s="247">
        <v>1</v>
      </c>
      <c r="AG467" s="247">
        <v>1</v>
      </c>
      <c r="AH467" s="247">
        <v>1</v>
      </c>
      <c r="AI467" s="247">
        <v>1</v>
      </c>
      <c r="AJ467" s="247">
        <v>1</v>
      </c>
      <c r="AK467" s="247">
        <v>1</v>
      </c>
      <c r="AL467" s="247">
        <v>1</v>
      </c>
      <c r="AM467" s="247">
        <v>1</v>
      </c>
      <c r="AN467" s="247">
        <v>1</v>
      </c>
      <c r="AO467" s="247">
        <v>1</v>
      </c>
      <c r="AP467" s="247">
        <v>1</v>
      </c>
      <c r="AQ467" s="247">
        <v>1</v>
      </c>
      <c r="AR467" s="247">
        <v>1</v>
      </c>
      <c r="AS467" s="247">
        <v>1</v>
      </c>
      <c r="AT467" s="247">
        <v>1</v>
      </c>
      <c r="AU467" s="247">
        <v>1</v>
      </c>
      <c r="AV467" s="247">
        <v>1</v>
      </c>
      <c r="AW467" s="247">
        <v>1</v>
      </c>
      <c r="AX467" s="247">
        <v>1</v>
      </c>
      <c r="AY467" s="247">
        <v>1</v>
      </c>
      <c r="AZ467" s="247">
        <v>1</v>
      </c>
      <c r="BA467" s="247">
        <v>1</v>
      </c>
      <c r="BB467" s="247">
        <v>1</v>
      </c>
      <c r="BC467" s="247">
        <v>1</v>
      </c>
      <c r="BD467" s="247">
        <v>1</v>
      </c>
      <c r="BE467" s="247">
        <v>1</v>
      </c>
      <c r="BF467" s="247">
        <v>1</v>
      </c>
      <c r="BG467" s="247">
        <v>1</v>
      </c>
      <c r="BH467" s="247">
        <v>1</v>
      </c>
      <c r="BI467" s="247">
        <v>1</v>
      </c>
      <c r="BJ467" s="247">
        <v>1</v>
      </c>
      <c r="BK467" s="247">
        <v>1</v>
      </c>
      <c r="BL467" s="247"/>
      <c r="BM467" s="248"/>
    </row>
    <row r="468" spans="1:65" s="236" customFormat="1" ht="5.25">
      <c r="A468" s="243">
        <v>257</v>
      </c>
      <c r="B468" s="249" t="s">
        <v>757</v>
      </c>
      <c r="C468" s="245" t="s">
        <v>526</v>
      </c>
      <c r="D468" s="246">
        <v>0.07</v>
      </c>
      <c r="E468" s="247">
        <v>1</v>
      </c>
      <c r="F468" s="247">
        <v>1</v>
      </c>
      <c r="G468" s="247">
        <v>1</v>
      </c>
      <c r="H468" s="247">
        <v>1</v>
      </c>
      <c r="I468" s="247">
        <v>1</v>
      </c>
      <c r="J468" s="247">
        <v>1</v>
      </c>
      <c r="K468" s="247">
        <v>1</v>
      </c>
      <c r="L468" s="247">
        <v>1</v>
      </c>
      <c r="M468" s="247">
        <v>1</v>
      </c>
      <c r="N468" s="247">
        <v>1</v>
      </c>
      <c r="O468" s="247">
        <v>1</v>
      </c>
      <c r="P468" s="247">
        <v>1</v>
      </c>
      <c r="Q468" s="247">
        <v>1</v>
      </c>
      <c r="R468" s="247">
        <v>1</v>
      </c>
      <c r="S468" s="247">
        <v>1</v>
      </c>
      <c r="T468" s="247">
        <v>1</v>
      </c>
      <c r="U468" s="247">
        <v>1</v>
      </c>
      <c r="V468" s="247">
        <v>1</v>
      </c>
      <c r="W468" s="247">
        <v>1</v>
      </c>
      <c r="X468" s="247">
        <v>1</v>
      </c>
      <c r="Y468" s="247">
        <v>1</v>
      </c>
      <c r="Z468" s="247">
        <v>1</v>
      </c>
      <c r="AA468" s="247">
        <v>1</v>
      </c>
      <c r="AB468" s="247">
        <v>1</v>
      </c>
      <c r="AC468" s="247">
        <v>1</v>
      </c>
      <c r="AD468" s="247">
        <v>1</v>
      </c>
      <c r="AE468" s="247">
        <v>1</v>
      </c>
      <c r="AF468" s="247">
        <v>1</v>
      </c>
      <c r="AG468" s="247">
        <v>1</v>
      </c>
      <c r="AH468" s="247">
        <v>1</v>
      </c>
      <c r="AI468" s="247">
        <v>1</v>
      </c>
      <c r="AJ468" s="247">
        <v>1</v>
      </c>
      <c r="AK468" s="247">
        <v>1</v>
      </c>
      <c r="AL468" s="247">
        <v>1</v>
      </c>
      <c r="AM468" s="247">
        <v>1</v>
      </c>
      <c r="AN468" s="247">
        <v>1</v>
      </c>
      <c r="AO468" s="247">
        <v>1</v>
      </c>
      <c r="AP468" s="247">
        <v>1</v>
      </c>
      <c r="AQ468" s="247">
        <v>1</v>
      </c>
      <c r="AR468" s="247">
        <v>1</v>
      </c>
      <c r="AS468" s="247">
        <v>1</v>
      </c>
      <c r="AT468" s="247">
        <v>1</v>
      </c>
      <c r="AU468" s="247">
        <v>1</v>
      </c>
      <c r="AV468" s="247">
        <v>1</v>
      </c>
      <c r="AW468" s="247">
        <v>1</v>
      </c>
      <c r="AX468" s="247">
        <v>1</v>
      </c>
      <c r="AY468" s="247">
        <v>1</v>
      </c>
      <c r="AZ468" s="247">
        <v>1</v>
      </c>
      <c r="BA468" s="247">
        <v>1</v>
      </c>
      <c r="BB468" s="247">
        <v>1</v>
      </c>
      <c r="BC468" s="247">
        <v>1</v>
      </c>
      <c r="BD468" s="247">
        <v>1</v>
      </c>
      <c r="BE468" s="247">
        <v>1</v>
      </c>
      <c r="BF468" s="247">
        <v>1</v>
      </c>
      <c r="BG468" s="247">
        <v>1</v>
      </c>
      <c r="BH468" s="247">
        <v>1</v>
      </c>
      <c r="BI468" s="247">
        <v>1</v>
      </c>
      <c r="BJ468" s="247">
        <v>1</v>
      </c>
      <c r="BK468" s="247">
        <v>1</v>
      </c>
      <c r="BL468" s="247"/>
      <c r="BM468" s="248"/>
    </row>
    <row r="469" spans="1:65" s="236" customFormat="1" ht="5.25">
      <c r="A469" s="243">
        <v>258</v>
      </c>
      <c r="B469" s="249" t="s">
        <v>758</v>
      </c>
      <c r="C469" s="245" t="s">
        <v>526</v>
      </c>
      <c r="D469" s="246">
        <v>0.07</v>
      </c>
      <c r="E469" s="247">
        <v>1</v>
      </c>
      <c r="F469" s="247">
        <v>1</v>
      </c>
      <c r="G469" s="247">
        <v>1</v>
      </c>
      <c r="H469" s="247">
        <v>1</v>
      </c>
      <c r="I469" s="247">
        <v>1</v>
      </c>
      <c r="J469" s="247">
        <v>1</v>
      </c>
      <c r="K469" s="247">
        <v>1</v>
      </c>
      <c r="L469" s="247">
        <v>1</v>
      </c>
      <c r="M469" s="247">
        <v>1</v>
      </c>
      <c r="N469" s="247">
        <v>1</v>
      </c>
      <c r="O469" s="247">
        <v>1</v>
      </c>
      <c r="P469" s="247">
        <v>1</v>
      </c>
      <c r="Q469" s="247">
        <v>1</v>
      </c>
      <c r="R469" s="247">
        <v>1</v>
      </c>
      <c r="S469" s="247">
        <v>1</v>
      </c>
      <c r="T469" s="247">
        <v>1</v>
      </c>
      <c r="U469" s="247">
        <v>1</v>
      </c>
      <c r="V469" s="247">
        <v>1</v>
      </c>
      <c r="W469" s="247">
        <v>1</v>
      </c>
      <c r="X469" s="247">
        <v>1</v>
      </c>
      <c r="Y469" s="247">
        <v>1</v>
      </c>
      <c r="Z469" s="247">
        <v>1</v>
      </c>
      <c r="AA469" s="247">
        <v>1</v>
      </c>
      <c r="AB469" s="247">
        <v>1</v>
      </c>
      <c r="AC469" s="247">
        <v>1</v>
      </c>
      <c r="AD469" s="247">
        <v>1</v>
      </c>
      <c r="AE469" s="247">
        <v>1</v>
      </c>
      <c r="AF469" s="247">
        <v>1</v>
      </c>
      <c r="AG469" s="247">
        <v>1</v>
      </c>
      <c r="AH469" s="247">
        <v>1</v>
      </c>
      <c r="AI469" s="247">
        <v>1</v>
      </c>
      <c r="AJ469" s="247">
        <v>1</v>
      </c>
      <c r="AK469" s="247">
        <v>1</v>
      </c>
      <c r="AL469" s="247">
        <v>1</v>
      </c>
      <c r="AM469" s="247">
        <v>1</v>
      </c>
      <c r="AN469" s="247">
        <v>1</v>
      </c>
      <c r="AO469" s="247">
        <v>1</v>
      </c>
      <c r="AP469" s="247">
        <v>1</v>
      </c>
      <c r="AQ469" s="247">
        <v>1</v>
      </c>
      <c r="AR469" s="247">
        <v>1</v>
      </c>
      <c r="AS469" s="247">
        <v>1</v>
      </c>
      <c r="AT469" s="247">
        <v>1</v>
      </c>
      <c r="AU469" s="247">
        <v>1</v>
      </c>
      <c r="AV469" s="247">
        <v>1</v>
      </c>
      <c r="AW469" s="247">
        <v>1</v>
      </c>
      <c r="AX469" s="247">
        <v>1</v>
      </c>
      <c r="AY469" s="247">
        <v>1</v>
      </c>
      <c r="AZ469" s="247">
        <v>1</v>
      </c>
      <c r="BA469" s="247">
        <v>1</v>
      </c>
      <c r="BB469" s="247">
        <v>1</v>
      </c>
      <c r="BC469" s="247">
        <v>1</v>
      </c>
      <c r="BD469" s="247">
        <v>1</v>
      </c>
      <c r="BE469" s="247">
        <v>1</v>
      </c>
      <c r="BF469" s="247">
        <v>1</v>
      </c>
      <c r="BG469" s="247">
        <v>1</v>
      </c>
      <c r="BH469" s="247">
        <v>1</v>
      </c>
      <c r="BI469" s="247">
        <v>1</v>
      </c>
      <c r="BJ469" s="247">
        <v>1</v>
      </c>
      <c r="BK469" s="247">
        <v>1</v>
      </c>
      <c r="BL469" s="247"/>
      <c r="BM469" s="248"/>
    </row>
    <row r="470" spans="1:65" s="236" customFormat="1" ht="5.25">
      <c r="A470" s="243">
        <v>259</v>
      </c>
      <c r="B470" s="249" t="s">
        <v>759</v>
      </c>
      <c r="C470" s="245" t="s">
        <v>526</v>
      </c>
      <c r="D470" s="246">
        <v>0.07</v>
      </c>
      <c r="E470" s="247">
        <v>1</v>
      </c>
      <c r="F470" s="247">
        <v>1</v>
      </c>
      <c r="G470" s="247">
        <v>1</v>
      </c>
      <c r="H470" s="247">
        <v>1</v>
      </c>
      <c r="I470" s="247">
        <v>1</v>
      </c>
      <c r="J470" s="247">
        <v>1</v>
      </c>
      <c r="K470" s="247">
        <v>1</v>
      </c>
      <c r="L470" s="247">
        <v>1</v>
      </c>
      <c r="M470" s="247">
        <v>1</v>
      </c>
      <c r="N470" s="247">
        <v>1</v>
      </c>
      <c r="O470" s="247">
        <v>1</v>
      </c>
      <c r="P470" s="247">
        <v>1</v>
      </c>
      <c r="Q470" s="247">
        <v>1</v>
      </c>
      <c r="R470" s="247">
        <v>1</v>
      </c>
      <c r="S470" s="247">
        <v>1</v>
      </c>
      <c r="T470" s="247">
        <v>1</v>
      </c>
      <c r="U470" s="247">
        <v>1</v>
      </c>
      <c r="V470" s="247">
        <v>1</v>
      </c>
      <c r="W470" s="247">
        <v>1</v>
      </c>
      <c r="X470" s="247">
        <v>1</v>
      </c>
      <c r="Y470" s="247">
        <v>1</v>
      </c>
      <c r="Z470" s="247">
        <v>1</v>
      </c>
      <c r="AA470" s="247">
        <v>1</v>
      </c>
      <c r="AB470" s="247">
        <v>1</v>
      </c>
      <c r="AC470" s="247">
        <v>1</v>
      </c>
      <c r="AD470" s="247">
        <v>1</v>
      </c>
      <c r="AE470" s="247">
        <v>1</v>
      </c>
      <c r="AF470" s="247">
        <v>1</v>
      </c>
      <c r="AG470" s="247">
        <v>1</v>
      </c>
      <c r="AH470" s="247">
        <v>1</v>
      </c>
      <c r="AI470" s="247">
        <v>1</v>
      </c>
      <c r="AJ470" s="247">
        <v>1</v>
      </c>
      <c r="AK470" s="247">
        <v>1</v>
      </c>
      <c r="AL470" s="247">
        <v>1</v>
      </c>
      <c r="AM470" s="247">
        <v>1</v>
      </c>
      <c r="AN470" s="247">
        <v>1</v>
      </c>
      <c r="AO470" s="247">
        <v>1</v>
      </c>
      <c r="AP470" s="247">
        <v>1</v>
      </c>
      <c r="AQ470" s="247">
        <v>1</v>
      </c>
      <c r="AR470" s="247">
        <v>1</v>
      </c>
      <c r="AS470" s="247">
        <v>1</v>
      </c>
      <c r="AT470" s="247">
        <v>1</v>
      </c>
      <c r="AU470" s="247">
        <v>1</v>
      </c>
      <c r="AV470" s="247">
        <v>1</v>
      </c>
      <c r="AW470" s="247">
        <v>1</v>
      </c>
      <c r="AX470" s="247">
        <v>1</v>
      </c>
      <c r="AY470" s="247">
        <v>1</v>
      </c>
      <c r="AZ470" s="247">
        <v>1</v>
      </c>
      <c r="BA470" s="247">
        <v>1</v>
      </c>
      <c r="BB470" s="247">
        <v>1</v>
      </c>
      <c r="BC470" s="247">
        <v>1</v>
      </c>
      <c r="BD470" s="247">
        <v>1</v>
      </c>
      <c r="BE470" s="247">
        <v>1</v>
      </c>
      <c r="BF470" s="247">
        <v>1</v>
      </c>
      <c r="BG470" s="247">
        <v>1</v>
      </c>
      <c r="BH470" s="247">
        <v>1</v>
      </c>
      <c r="BI470" s="247">
        <v>1</v>
      </c>
      <c r="BJ470" s="247">
        <v>1</v>
      </c>
      <c r="BK470" s="247">
        <v>1</v>
      </c>
      <c r="BL470" s="247"/>
      <c r="BM470" s="248"/>
    </row>
    <row r="471" spans="1:65" s="236" customFormat="1" ht="5.25">
      <c r="A471" s="243">
        <v>260</v>
      </c>
      <c r="B471" s="249" t="s">
        <v>264</v>
      </c>
      <c r="C471" s="245" t="s">
        <v>526</v>
      </c>
      <c r="D471" s="246">
        <v>0.07</v>
      </c>
      <c r="E471" s="247">
        <v>1</v>
      </c>
      <c r="F471" s="247">
        <v>1</v>
      </c>
      <c r="G471" s="247">
        <v>1</v>
      </c>
      <c r="H471" s="247">
        <v>1</v>
      </c>
      <c r="I471" s="247">
        <v>1</v>
      </c>
      <c r="J471" s="247">
        <v>1</v>
      </c>
      <c r="K471" s="247">
        <v>1</v>
      </c>
      <c r="L471" s="247">
        <v>1</v>
      </c>
      <c r="M471" s="247">
        <v>1</v>
      </c>
      <c r="N471" s="247">
        <v>1</v>
      </c>
      <c r="O471" s="247">
        <v>1</v>
      </c>
      <c r="P471" s="247">
        <v>1</v>
      </c>
      <c r="Q471" s="247">
        <v>1</v>
      </c>
      <c r="R471" s="247">
        <v>1</v>
      </c>
      <c r="S471" s="247">
        <v>1</v>
      </c>
      <c r="T471" s="247">
        <v>1</v>
      </c>
      <c r="U471" s="247">
        <v>1</v>
      </c>
      <c r="V471" s="247">
        <v>1</v>
      </c>
      <c r="W471" s="247">
        <v>1</v>
      </c>
      <c r="X471" s="247">
        <v>1</v>
      </c>
      <c r="Y471" s="247">
        <v>1</v>
      </c>
      <c r="Z471" s="247">
        <v>1</v>
      </c>
      <c r="AA471" s="247">
        <v>1</v>
      </c>
      <c r="AB471" s="247">
        <v>1</v>
      </c>
      <c r="AC471" s="247">
        <v>1</v>
      </c>
      <c r="AD471" s="247">
        <v>1</v>
      </c>
      <c r="AE471" s="247">
        <v>1</v>
      </c>
      <c r="AF471" s="247">
        <v>1</v>
      </c>
      <c r="AG471" s="247">
        <v>1</v>
      </c>
      <c r="AH471" s="247">
        <v>1</v>
      </c>
      <c r="AI471" s="247">
        <v>1</v>
      </c>
      <c r="AJ471" s="247">
        <v>1</v>
      </c>
      <c r="AK471" s="247">
        <v>1</v>
      </c>
      <c r="AL471" s="247">
        <v>1</v>
      </c>
      <c r="AM471" s="247">
        <v>1</v>
      </c>
      <c r="AN471" s="247">
        <v>1</v>
      </c>
      <c r="AO471" s="247">
        <v>1</v>
      </c>
      <c r="AP471" s="247">
        <v>1</v>
      </c>
      <c r="AQ471" s="247">
        <v>1</v>
      </c>
      <c r="AR471" s="247">
        <v>1</v>
      </c>
      <c r="AS471" s="247">
        <v>1</v>
      </c>
      <c r="AT471" s="247">
        <v>1</v>
      </c>
      <c r="AU471" s="247">
        <v>1</v>
      </c>
      <c r="AV471" s="247">
        <v>1</v>
      </c>
      <c r="AW471" s="247">
        <v>1</v>
      </c>
      <c r="AX471" s="247">
        <v>1</v>
      </c>
      <c r="AY471" s="247">
        <v>1</v>
      </c>
      <c r="AZ471" s="247">
        <v>1</v>
      </c>
      <c r="BA471" s="247">
        <v>1</v>
      </c>
      <c r="BB471" s="247">
        <v>1</v>
      </c>
      <c r="BC471" s="247">
        <v>1</v>
      </c>
      <c r="BD471" s="247">
        <v>1</v>
      </c>
      <c r="BE471" s="247">
        <v>1</v>
      </c>
      <c r="BF471" s="247">
        <v>1</v>
      </c>
      <c r="BG471" s="247">
        <v>1</v>
      </c>
      <c r="BH471" s="247">
        <v>1</v>
      </c>
      <c r="BI471" s="247">
        <v>1</v>
      </c>
      <c r="BJ471" s="247">
        <v>1</v>
      </c>
      <c r="BK471" s="247">
        <v>1</v>
      </c>
      <c r="BL471" s="247"/>
      <c r="BM471" s="248"/>
    </row>
    <row r="472" spans="1:65" s="236" customFormat="1" ht="5.25">
      <c r="A472" s="243">
        <v>261</v>
      </c>
      <c r="B472" s="249" t="s">
        <v>760</v>
      </c>
      <c r="C472" s="245" t="s">
        <v>526</v>
      </c>
      <c r="D472" s="246">
        <v>0.07</v>
      </c>
      <c r="E472" s="247">
        <v>1</v>
      </c>
      <c r="F472" s="247">
        <v>1</v>
      </c>
      <c r="G472" s="247">
        <v>1</v>
      </c>
      <c r="H472" s="247">
        <v>1</v>
      </c>
      <c r="I472" s="247">
        <v>1</v>
      </c>
      <c r="J472" s="247">
        <v>1</v>
      </c>
      <c r="K472" s="247">
        <v>1</v>
      </c>
      <c r="L472" s="247">
        <v>1</v>
      </c>
      <c r="M472" s="247">
        <v>1</v>
      </c>
      <c r="N472" s="247">
        <v>1</v>
      </c>
      <c r="O472" s="247">
        <v>1</v>
      </c>
      <c r="P472" s="247">
        <v>1</v>
      </c>
      <c r="Q472" s="247">
        <v>1</v>
      </c>
      <c r="R472" s="247">
        <v>1</v>
      </c>
      <c r="S472" s="247">
        <v>1</v>
      </c>
      <c r="T472" s="247">
        <v>1</v>
      </c>
      <c r="U472" s="247">
        <v>1</v>
      </c>
      <c r="V472" s="247">
        <v>1</v>
      </c>
      <c r="W472" s="247">
        <v>1</v>
      </c>
      <c r="X472" s="247">
        <v>1</v>
      </c>
      <c r="Y472" s="247">
        <v>1</v>
      </c>
      <c r="Z472" s="247">
        <v>1</v>
      </c>
      <c r="AA472" s="247">
        <v>1</v>
      </c>
      <c r="AB472" s="247">
        <v>1</v>
      </c>
      <c r="AC472" s="247">
        <v>1</v>
      </c>
      <c r="AD472" s="247">
        <v>1</v>
      </c>
      <c r="AE472" s="247">
        <v>1</v>
      </c>
      <c r="AF472" s="247">
        <v>1</v>
      </c>
      <c r="AG472" s="247">
        <v>1</v>
      </c>
      <c r="AH472" s="247">
        <v>1</v>
      </c>
      <c r="AI472" s="247">
        <v>1</v>
      </c>
      <c r="AJ472" s="247">
        <v>1</v>
      </c>
      <c r="AK472" s="247">
        <v>1</v>
      </c>
      <c r="AL472" s="247">
        <v>1</v>
      </c>
      <c r="AM472" s="247">
        <v>1</v>
      </c>
      <c r="AN472" s="247">
        <v>1</v>
      </c>
      <c r="AO472" s="247">
        <v>1</v>
      </c>
      <c r="AP472" s="247">
        <v>1</v>
      </c>
      <c r="AQ472" s="247">
        <v>1</v>
      </c>
      <c r="AR472" s="247">
        <v>1</v>
      </c>
      <c r="AS472" s="247">
        <v>1</v>
      </c>
      <c r="AT472" s="247">
        <v>1</v>
      </c>
      <c r="AU472" s="247">
        <v>1</v>
      </c>
      <c r="AV472" s="247">
        <v>1</v>
      </c>
      <c r="AW472" s="247">
        <v>1</v>
      </c>
      <c r="AX472" s="247">
        <v>1</v>
      </c>
      <c r="AY472" s="247">
        <v>1</v>
      </c>
      <c r="AZ472" s="247">
        <v>1</v>
      </c>
      <c r="BA472" s="247">
        <v>1</v>
      </c>
      <c r="BB472" s="247">
        <v>1</v>
      </c>
      <c r="BC472" s="247">
        <v>1</v>
      </c>
      <c r="BD472" s="247">
        <v>1</v>
      </c>
      <c r="BE472" s="247">
        <v>1</v>
      </c>
      <c r="BF472" s="247">
        <v>1</v>
      </c>
      <c r="BG472" s="247">
        <v>1</v>
      </c>
      <c r="BH472" s="247">
        <v>1</v>
      </c>
      <c r="BI472" s="247">
        <v>1</v>
      </c>
      <c r="BJ472" s="247">
        <v>1</v>
      </c>
      <c r="BK472" s="247">
        <v>1</v>
      </c>
      <c r="BL472" s="247"/>
      <c r="BM472" s="248"/>
    </row>
    <row r="473" spans="1:65" s="236" customFormat="1" ht="5.25">
      <c r="A473" s="243">
        <v>262</v>
      </c>
      <c r="B473" s="249" t="s">
        <v>761</v>
      </c>
      <c r="C473" s="245" t="s">
        <v>526</v>
      </c>
      <c r="D473" s="246">
        <v>0.07</v>
      </c>
      <c r="E473" s="247">
        <v>1</v>
      </c>
      <c r="F473" s="247">
        <v>1</v>
      </c>
      <c r="G473" s="247">
        <v>1</v>
      </c>
      <c r="H473" s="247">
        <v>1</v>
      </c>
      <c r="I473" s="247">
        <v>1</v>
      </c>
      <c r="J473" s="247">
        <v>1</v>
      </c>
      <c r="K473" s="247">
        <v>1</v>
      </c>
      <c r="L473" s="247">
        <v>1</v>
      </c>
      <c r="M473" s="247">
        <v>1</v>
      </c>
      <c r="N473" s="247">
        <v>1</v>
      </c>
      <c r="O473" s="247">
        <v>1</v>
      </c>
      <c r="P473" s="247">
        <v>1</v>
      </c>
      <c r="Q473" s="247">
        <v>1</v>
      </c>
      <c r="R473" s="247">
        <v>1</v>
      </c>
      <c r="S473" s="247">
        <v>1</v>
      </c>
      <c r="T473" s="247">
        <v>1</v>
      </c>
      <c r="U473" s="247">
        <v>1</v>
      </c>
      <c r="V473" s="247">
        <v>1</v>
      </c>
      <c r="W473" s="247">
        <v>1</v>
      </c>
      <c r="X473" s="247">
        <v>1</v>
      </c>
      <c r="Y473" s="247">
        <v>1</v>
      </c>
      <c r="Z473" s="247">
        <v>1</v>
      </c>
      <c r="AA473" s="247">
        <v>1</v>
      </c>
      <c r="AB473" s="247">
        <v>1</v>
      </c>
      <c r="AC473" s="247">
        <v>1</v>
      </c>
      <c r="AD473" s="247">
        <v>1</v>
      </c>
      <c r="AE473" s="247">
        <v>1</v>
      </c>
      <c r="AF473" s="247">
        <v>1</v>
      </c>
      <c r="AG473" s="247">
        <v>1</v>
      </c>
      <c r="AH473" s="247">
        <v>1</v>
      </c>
      <c r="AI473" s="247">
        <v>1</v>
      </c>
      <c r="AJ473" s="247">
        <v>1</v>
      </c>
      <c r="AK473" s="247">
        <v>1</v>
      </c>
      <c r="AL473" s="247">
        <v>1</v>
      </c>
      <c r="AM473" s="247">
        <v>1</v>
      </c>
      <c r="AN473" s="247">
        <v>1</v>
      </c>
      <c r="AO473" s="247">
        <v>1</v>
      </c>
      <c r="AP473" s="247">
        <v>1</v>
      </c>
      <c r="AQ473" s="247">
        <v>1</v>
      </c>
      <c r="AR473" s="247">
        <v>1</v>
      </c>
      <c r="AS473" s="247">
        <v>1</v>
      </c>
      <c r="AT473" s="247">
        <v>1</v>
      </c>
      <c r="AU473" s="247">
        <v>1</v>
      </c>
      <c r="AV473" s="247">
        <v>1</v>
      </c>
      <c r="AW473" s="247">
        <v>1</v>
      </c>
      <c r="AX473" s="247">
        <v>1</v>
      </c>
      <c r="AY473" s="247">
        <v>1</v>
      </c>
      <c r="AZ473" s="247">
        <v>1</v>
      </c>
      <c r="BA473" s="247">
        <v>1</v>
      </c>
      <c r="BB473" s="247">
        <v>1</v>
      </c>
      <c r="BC473" s="247">
        <v>1</v>
      </c>
      <c r="BD473" s="247">
        <v>1</v>
      </c>
      <c r="BE473" s="247">
        <v>1</v>
      </c>
      <c r="BF473" s="247">
        <v>1</v>
      </c>
      <c r="BG473" s="247">
        <v>1</v>
      </c>
      <c r="BH473" s="247">
        <v>1</v>
      </c>
      <c r="BI473" s="247">
        <v>1</v>
      </c>
      <c r="BJ473" s="247">
        <v>1</v>
      </c>
      <c r="BK473" s="247">
        <v>1</v>
      </c>
      <c r="BL473" s="247"/>
      <c r="BM473" s="248"/>
    </row>
    <row r="474" spans="1:65" s="236" customFormat="1" ht="5.25">
      <c r="A474" s="243">
        <v>263</v>
      </c>
      <c r="B474" s="249" t="s">
        <v>762</v>
      </c>
      <c r="C474" s="245" t="s">
        <v>526</v>
      </c>
      <c r="D474" s="246">
        <v>0.07</v>
      </c>
      <c r="E474" s="247">
        <v>1</v>
      </c>
      <c r="F474" s="247">
        <v>1</v>
      </c>
      <c r="G474" s="247">
        <v>1</v>
      </c>
      <c r="H474" s="247">
        <v>1</v>
      </c>
      <c r="I474" s="247">
        <v>1</v>
      </c>
      <c r="J474" s="247">
        <v>1</v>
      </c>
      <c r="K474" s="247">
        <v>1</v>
      </c>
      <c r="L474" s="247">
        <v>1</v>
      </c>
      <c r="M474" s="247">
        <v>1</v>
      </c>
      <c r="N474" s="247">
        <v>1</v>
      </c>
      <c r="O474" s="247">
        <v>1</v>
      </c>
      <c r="P474" s="247">
        <v>1</v>
      </c>
      <c r="Q474" s="247">
        <v>1</v>
      </c>
      <c r="R474" s="247">
        <v>1</v>
      </c>
      <c r="S474" s="247">
        <v>1</v>
      </c>
      <c r="T474" s="247">
        <v>1</v>
      </c>
      <c r="U474" s="247">
        <v>1</v>
      </c>
      <c r="V474" s="247">
        <v>1</v>
      </c>
      <c r="W474" s="247">
        <v>1</v>
      </c>
      <c r="X474" s="247">
        <v>1</v>
      </c>
      <c r="Y474" s="247">
        <v>1</v>
      </c>
      <c r="Z474" s="247">
        <v>1</v>
      </c>
      <c r="AA474" s="247">
        <v>1</v>
      </c>
      <c r="AB474" s="247">
        <v>1</v>
      </c>
      <c r="AC474" s="247">
        <v>1</v>
      </c>
      <c r="AD474" s="247">
        <v>1</v>
      </c>
      <c r="AE474" s="247">
        <v>1</v>
      </c>
      <c r="AF474" s="247">
        <v>1</v>
      </c>
      <c r="AG474" s="247">
        <v>1</v>
      </c>
      <c r="AH474" s="247">
        <v>1</v>
      </c>
      <c r="AI474" s="247">
        <v>1</v>
      </c>
      <c r="AJ474" s="247">
        <v>1</v>
      </c>
      <c r="AK474" s="247">
        <v>1</v>
      </c>
      <c r="AL474" s="247">
        <v>1</v>
      </c>
      <c r="AM474" s="247">
        <v>1</v>
      </c>
      <c r="AN474" s="247">
        <v>1</v>
      </c>
      <c r="AO474" s="247">
        <v>1</v>
      </c>
      <c r="AP474" s="247">
        <v>1</v>
      </c>
      <c r="AQ474" s="247">
        <v>1</v>
      </c>
      <c r="AR474" s="247">
        <v>1</v>
      </c>
      <c r="AS474" s="247">
        <v>1</v>
      </c>
      <c r="AT474" s="247">
        <v>1</v>
      </c>
      <c r="AU474" s="247">
        <v>1</v>
      </c>
      <c r="AV474" s="247">
        <v>1</v>
      </c>
      <c r="AW474" s="247">
        <v>1</v>
      </c>
      <c r="AX474" s="247">
        <v>1</v>
      </c>
      <c r="AY474" s="247">
        <v>1</v>
      </c>
      <c r="AZ474" s="247">
        <v>1</v>
      </c>
      <c r="BA474" s="247">
        <v>1</v>
      </c>
      <c r="BB474" s="247">
        <v>1</v>
      </c>
      <c r="BC474" s="247">
        <v>1</v>
      </c>
      <c r="BD474" s="247">
        <v>1</v>
      </c>
      <c r="BE474" s="247">
        <v>1</v>
      </c>
      <c r="BF474" s="247">
        <v>1</v>
      </c>
      <c r="BG474" s="247">
        <v>1</v>
      </c>
      <c r="BH474" s="247">
        <v>1</v>
      </c>
      <c r="BI474" s="247">
        <v>1</v>
      </c>
      <c r="BJ474" s="247">
        <v>1</v>
      </c>
      <c r="BK474" s="247">
        <v>1</v>
      </c>
      <c r="BL474" s="247"/>
      <c r="BM474" s="248"/>
    </row>
    <row r="475" spans="1:65" s="236" customFormat="1" ht="5.25">
      <c r="A475" s="243">
        <v>264</v>
      </c>
      <c r="B475" s="249" t="s">
        <v>763</v>
      </c>
      <c r="C475" s="245" t="s">
        <v>526</v>
      </c>
      <c r="D475" s="246">
        <v>0.08</v>
      </c>
      <c r="E475" s="247">
        <v>1</v>
      </c>
      <c r="F475" s="247">
        <v>1</v>
      </c>
      <c r="G475" s="247">
        <v>1</v>
      </c>
      <c r="H475" s="247">
        <v>1</v>
      </c>
      <c r="I475" s="247">
        <v>1</v>
      </c>
      <c r="J475" s="247">
        <v>1</v>
      </c>
      <c r="K475" s="247">
        <v>1</v>
      </c>
      <c r="L475" s="247">
        <v>1</v>
      </c>
      <c r="M475" s="247">
        <v>1</v>
      </c>
      <c r="N475" s="247">
        <v>1</v>
      </c>
      <c r="O475" s="247">
        <v>1</v>
      </c>
      <c r="P475" s="247">
        <v>1</v>
      </c>
      <c r="Q475" s="247">
        <v>1</v>
      </c>
      <c r="R475" s="247">
        <v>1</v>
      </c>
      <c r="S475" s="247">
        <v>1</v>
      </c>
      <c r="T475" s="247">
        <v>1</v>
      </c>
      <c r="U475" s="247">
        <v>1</v>
      </c>
      <c r="V475" s="247">
        <v>1</v>
      </c>
      <c r="W475" s="247">
        <v>1</v>
      </c>
      <c r="X475" s="247">
        <v>1</v>
      </c>
      <c r="Y475" s="247">
        <v>1</v>
      </c>
      <c r="Z475" s="247">
        <v>1</v>
      </c>
      <c r="AA475" s="247">
        <v>1</v>
      </c>
      <c r="AB475" s="247">
        <v>1</v>
      </c>
      <c r="AC475" s="247">
        <v>1</v>
      </c>
      <c r="AD475" s="247">
        <v>1</v>
      </c>
      <c r="AE475" s="247">
        <v>1</v>
      </c>
      <c r="AF475" s="247">
        <v>1</v>
      </c>
      <c r="AG475" s="247">
        <v>1</v>
      </c>
      <c r="AH475" s="247">
        <v>1</v>
      </c>
      <c r="AI475" s="247">
        <v>1</v>
      </c>
      <c r="AJ475" s="247">
        <v>1</v>
      </c>
      <c r="AK475" s="247">
        <v>1</v>
      </c>
      <c r="AL475" s="247">
        <v>1</v>
      </c>
      <c r="AM475" s="247">
        <v>1</v>
      </c>
      <c r="AN475" s="247">
        <v>1</v>
      </c>
      <c r="AO475" s="247">
        <v>1</v>
      </c>
      <c r="AP475" s="247">
        <v>1</v>
      </c>
      <c r="AQ475" s="247">
        <v>1</v>
      </c>
      <c r="AR475" s="247">
        <v>1</v>
      </c>
      <c r="AS475" s="247">
        <v>1</v>
      </c>
      <c r="AT475" s="247">
        <v>1</v>
      </c>
      <c r="AU475" s="247">
        <v>1</v>
      </c>
      <c r="AV475" s="247">
        <v>1</v>
      </c>
      <c r="AW475" s="247">
        <v>1</v>
      </c>
      <c r="AX475" s="247">
        <v>1</v>
      </c>
      <c r="AY475" s="247">
        <v>1</v>
      </c>
      <c r="AZ475" s="247">
        <v>1</v>
      </c>
      <c r="BA475" s="247">
        <v>1</v>
      </c>
      <c r="BB475" s="247">
        <v>1</v>
      </c>
      <c r="BC475" s="247">
        <v>1</v>
      </c>
      <c r="BD475" s="247">
        <v>1</v>
      </c>
      <c r="BE475" s="247">
        <v>1</v>
      </c>
      <c r="BF475" s="247">
        <v>1</v>
      </c>
      <c r="BG475" s="247">
        <v>1</v>
      </c>
      <c r="BH475" s="247">
        <v>1</v>
      </c>
      <c r="BI475" s="247">
        <v>1</v>
      </c>
      <c r="BJ475" s="247">
        <v>1</v>
      </c>
      <c r="BK475" s="247">
        <v>1</v>
      </c>
      <c r="BL475" s="247"/>
      <c r="BM475" s="248"/>
    </row>
    <row r="476" spans="1:65" s="236" customFormat="1" ht="5.25">
      <c r="A476" s="243">
        <v>265</v>
      </c>
      <c r="B476" s="249" t="s">
        <v>764</v>
      </c>
      <c r="C476" s="245" t="s">
        <v>526</v>
      </c>
      <c r="D476" s="246">
        <v>0.075</v>
      </c>
      <c r="E476" s="247">
        <v>1</v>
      </c>
      <c r="F476" s="247">
        <v>1</v>
      </c>
      <c r="G476" s="247">
        <v>1</v>
      </c>
      <c r="H476" s="247">
        <v>1</v>
      </c>
      <c r="I476" s="247">
        <v>1</v>
      </c>
      <c r="J476" s="247">
        <v>1</v>
      </c>
      <c r="K476" s="247">
        <v>1</v>
      </c>
      <c r="L476" s="247">
        <v>1</v>
      </c>
      <c r="M476" s="247">
        <v>1</v>
      </c>
      <c r="N476" s="247">
        <v>1</v>
      </c>
      <c r="O476" s="247">
        <v>1</v>
      </c>
      <c r="P476" s="247">
        <v>1</v>
      </c>
      <c r="Q476" s="247">
        <v>1</v>
      </c>
      <c r="R476" s="247">
        <v>1</v>
      </c>
      <c r="S476" s="247">
        <v>1</v>
      </c>
      <c r="T476" s="247">
        <v>1</v>
      </c>
      <c r="U476" s="247">
        <v>1</v>
      </c>
      <c r="V476" s="247">
        <v>1</v>
      </c>
      <c r="W476" s="247">
        <v>1</v>
      </c>
      <c r="X476" s="247">
        <v>1</v>
      </c>
      <c r="Y476" s="247">
        <v>1</v>
      </c>
      <c r="Z476" s="247">
        <v>1</v>
      </c>
      <c r="AA476" s="247">
        <v>1</v>
      </c>
      <c r="AB476" s="247">
        <v>1</v>
      </c>
      <c r="AC476" s="247">
        <v>1</v>
      </c>
      <c r="AD476" s="247">
        <v>1</v>
      </c>
      <c r="AE476" s="247">
        <v>1</v>
      </c>
      <c r="AF476" s="247">
        <v>1</v>
      </c>
      <c r="AG476" s="247">
        <v>1</v>
      </c>
      <c r="AH476" s="247">
        <v>1</v>
      </c>
      <c r="AI476" s="247">
        <v>1</v>
      </c>
      <c r="AJ476" s="247">
        <v>1</v>
      </c>
      <c r="AK476" s="247">
        <v>1</v>
      </c>
      <c r="AL476" s="247">
        <v>1</v>
      </c>
      <c r="AM476" s="247">
        <v>1</v>
      </c>
      <c r="AN476" s="247">
        <v>1</v>
      </c>
      <c r="AO476" s="247">
        <v>1</v>
      </c>
      <c r="AP476" s="247">
        <v>1</v>
      </c>
      <c r="AQ476" s="247">
        <v>1</v>
      </c>
      <c r="AR476" s="247">
        <v>1</v>
      </c>
      <c r="AS476" s="247">
        <v>1</v>
      </c>
      <c r="AT476" s="247">
        <v>1</v>
      </c>
      <c r="AU476" s="247">
        <v>1</v>
      </c>
      <c r="AV476" s="247">
        <v>1</v>
      </c>
      <c r="AW476" s="247">
        <v>1</v>
      </c>
      <c r="AX476" s="247">
        <v>1</v>
      </c>
      <c r="AY476" s="247">
        <v>1</v>
      </c>
      <c r="AZ476" s="247">
        <v>1</v>
      </c>
      <c r="BA476" s="247">
        <v>1</v>
      </c>
      <c r="BB476" s="247">
        <v>1</v>
      </c>
      <c r="BC476" s="247">
        <v>1</v>
      </c>
      <c r="BD476" s="247">
        <v>1</v>
      </c>
      <c r="BE476" s="247">
        <v>1</v>
      </c>
      <c r="BF476" s="247">
        <v>1</v>
      </c>
      <c r="BG476" s="247">
        <v>1</v>
      </c>
      <c r="BH476" s="247">
        <v>1</v>
      </c>
      <c r="BI476" s="247">
        <v>1</v>
      </c>
      <c r="BJ476" s="247">
        <v>1</v>
      </c>
      <c r="BK476" s="247">
        <v>1</v>
      </c>
      <c r="BL476" s="247"/>
      <c r="BM476" s="248"/>
    </row>
    <row r="477" spans="1:65" s="236" customFormat="1" ht="5.25">
      <c r="A477" s="243">
        <v>266</v>
      </c>
      <c r="B477" s="249" t="s">
        <v>765</v>
      </c>
      <c r="C477" s="245" t="s">
        <v>526</v>
      </c>
      <c r="D477" s="246">
        <v>0.075</v>
      </c>
      <c r="E477" s="247">
        <v>1</v>
      </c>
      <c r="F477" s="247">
        <v>1</v>
      </c>
      <c r="G477" s="247">
        <v>1</v>
      </c>
      <c r="H477" s="247">
        <v>1</v>
      </c>
      <c r="I477" s="247">
        <v>1</v>
      </c>
      <c r="J477" s="247">
        <v>1</v>
      </c>
      <c r="K477" s="247">
        <v>1</v>
      </c>
      <c r="L477" s="247">
        <v>1</v>
      </c>
      <c r="M477" s="247">
        <v>1</v>
      </c>
      <c r="N477" s="247">
        <v>1</v>
      </c>
      <c r="O477" s="247">
        <v>1</v>
      </c>
      <c r="P477" s="247">
        <v>1</v>
      </c>
      <c r="Q477" s="247">
        <v>1</v>
      </c>
      <c r="R477" s="247">
        <v>1</v>
      </c>
      <c r="S477" s="247">
        <v>1</v>
      </c>
      <c r="T477" s="247">
        <v>1</v>
      </c>
      <c r="U477" s="247">
        <v>1</v>
      </c>
      <c r="V477" s="247">
        <v>1</v>
      </c>
      <c r="W477" s="247">
        <v>1</v>
      </c>
      <c r="X477" s="247">
        <v>1</v>
      </c>
      <c r="Y477" s="247">
        <v>1</v>
      </c>
      <c r="Z477" s="247">
        <v>1</v>
      </c>
      <c r="AA477" s="247">
        <v>1</v>
      </c>
      <c r="AB477" s="247">
        <v>1</v>
      </c>
      <c r="AC477" s="247">
        <v>1</v>
      </c>
      <c r="AD477" s="247">
        <v>1</v>
      </c>
      <c r="AE477" s="247">
        <v>1</v>
      </c>
      <c r="AF477" s="247">
        <v>1</v>
      </c>
      <c r="AG477" s="247">
        <v>1</v>
      </c>
      <c r="AH477" s="247">
        <v>1</v>
      </c>
      <c r="AI477" s="247">
        <v>1</v>
      </c>
      <c r="AJ477" s="247">
        <v>1</v>
      </c>
      <c r="AK477" s="247">
        <v>1</v>
      </c>
      <c r="AL477" s="247">
        <v>1</v>
      </c>
      <c r="AM477" s="247">
        <v>1</v>
      </c>
      <c r="AN477" s="247">
        <v>1</v>
      </c>
      <c r="AO477" s="247">
        <v>1</v>
      </c>
      <c r="AP477" s="247">
        <v>1</v>
      </c>
      <c r="AQ477" s="247">
        <v>1</v>
      </c>
      <c r="AR477" s="247">
        <v>1</v>
      </c>
      <c r="AS477" s="247">
        <v>1</v>
      </c>
      <c r="AT477" s="247">
        <v>1</v>
      </c>
      <c r="AU477" s="247">
        <v>1</v>
      </c>
      <c r="AV477" s="247">
        <v>1</v>
      </c>
      <c r="AW477" s="247">
        <v>1</v>
      </c>
      <c r="AX477" s="247">
        <v>1</v>
      </c>
      <c r="AY477" s="247">
        <v>1</v>
      </c>
      <c r="AZ477" s="247">
        <v>1</v>
      </c>
      <c r="BA477" s="247">
        <v>1</v>
      </c>
      <c r="BB477" s="247">
        <v>1</v>
      </c>
      <c r="BC477" s="247">
        <v>1</v>
      </c>
      <c r="BD477" s="247">
        <v>1</v>
      </c>
      <c r="BE477" s="247">
        <v>1</v>
      </c>
      <c r="BF477" s="247">
        <v>1</v>
      </c>
      <c r="BG477" s="247">
        <v>1</v>
      </c>
      <c r="BH477" s="247">
        <v>1</v>
      </c>
      <c r="BI477" s="247">
        <v>1</v>
      </c>
      <c r="BJ477" s="247">
        <v>1</v>
      </c>
      <c r="BK477" s="247">
        <v>1</v>
      </c>
      <c r="BL477" s="247"/>
      <c r="BM477" s="248"/>
    </row>
    <row r="478" spans="1:65" s="236" customFormat="1" ht="5.25">
      <c r="A478" s="243">
        <v>267</v>
      </c>
      <c r="B478" s="249" t="s">
        <v>72</v>
      </c>
      <c r="C478" s="245" t="s">
        <v>526</v>
      </c>
      <c r="D478" s="246">
        <v>0.078</v>
      </c>
      <c r="E478" s="247">
        <v>1</v>
      </c>
      <c r="F478" s="247">
        <v>1</v>
      </c>
      <c r="G478" s="247">
        <v>1</v>
      </c>
      <c r="H478" s="247">
        <v>1</v>
      </c>
      <c r="I478" s="247">
        <v>1</v>
      </c>
      <c r="J478" s="247">
        <v>1</v>
      </c>
      <c r="K478" s="247">
        <v>1</v>
      </c>
      <c r="L478" s="247">
        <v>1</v>
      </c>
      <c r="M478" s="247">
        <v>1</v>
      </c>
      <c r="N478" s="247">
        <v>1</v>
      </c>
      <c r="O478" s="247">
        <v>1</v>
      </c>
      <c r="P478" s="247">
        <v>1</v>
      </c>
      <c r="Q478" s="247">
        <v>1</v>
      </c>
      <c r="R478" s="247">
        <v>1</v>
      </c>
      <c r="S478" s="247">
        <v>1</v>
      </c>
      <c r="T478" s="247">
        <v>1</v>
      </c>
      <c r="U478" s="247">
        <v>1</v>
      </c>
      <c r="V478" s="247">
        <v>1</v>
      </c>
      <c r="W478" s="247">
        <v>1</v>
      </c>
      <c r="X478" s="247">
        <v>1</v>
      </c>
      <c r="Y478" s="247">
        <v>1</v>
      </c>
      <c r="Z478" s="247">
        <v>1</v>
      </c>
      <c r="AA478" s="247">
        <v>1</v>
      </c>
      <c r="AB478" s="247">
        <v>1</v>
      </c>
      <c r="AC478" s="247">
        <v>1</v>
      </c>
      <c r="AD478" s="247">
        <v>1</v>
      </c>
      <c r="AE478" s="247">
        <v>1</v>
      </c>
      <c r="AF478" s="247">
        <v>1</v>
      </c>
      <c r="AG478" s="247">
        <v>1</v>
      </c>
      <c r="AH478" s="247">
        <v>1</v>
      </c>
      <c r="AI478" s="247">
        <v>1</v>
      </c>
      <c r="AJ478" s="247">
        <v>1</v>
      </c>
      <c r="AK478" s="247">
        <v>1</v>
      </c>
      <c r="AL478" s="247">
        <v>1</v>
      </c>
      <c r="AM478" s="247">
        <v>1</v>
      </c>
      <c r="AN478" s="247">
        <v>1</v>
      </c>
      <c r="AO478" s="247">
        <v>1</v>
      </c>
      <c r="AP478" s="247">
        <v>1</v>
      </c>
      <c r="AQ478" s="247">
        <v>1</v>
      </c>
      <c r="AR478" s="247">
        <v>1</v>
      </c>
      <c r="AS478" s="247">
        <v>1</v>
      </c>
      <c r="AT478" s="247">
        <v>1</v>
      </c>
      <c r="AU478" s="247">
        <v>1</v>
      </c>
      <c r="AV478" s="247">
        <v>1</v>
      </c>
      <c r="AW478" s="247">
        <v>1</v>
      </c>
      <c r="AX478" s="247">
        <v>1</v>
      </c>
      <c r="AY478" s="247">
        <v>1</v>
      </c>
      <c r="AZ478" s="247">
        <v>1</v>
      </c>
      <c r="BA478" s="247">
        <v>1</v>
      </c>
      <c r="BB478" s="247">
        <v>1</v>
      </c>
      <c r="BC478" s="247">
        <v>1</v>
      </c>
      <c r="BD478" s="247">
        <v>1</v>
      </c>
      <c r="BE478" s="247">
        <v>1</v>
      </c>
      <c r="BF478" s="247">
        <v>1</v>
      </c>
      <c r="BG478" s="247">
        <v>1</v>
      </c>
      <c r="BH478" s="247">
        <v>1</v>
      </c>
      <c r="BI478" s="247">
        <v>1</v>
      </c>
      <c r="BJ478" s="247">
        <v>1</v>
      </c>
      <c r="BK478" s="247">
        <v>1</v>
      </c>
      <c r="BL478" s="247"/>
      <c r="BM478" s="248"/>
    </row>
    <row r="479" spans="1:65" s="236" customFormat="1" ht="5.25">
      <c r="A479" s="243">
        <v>268</v>
      </c>
      <c r="B479" s="249" t="s">
        <v>766</v>
      </c>
      <c r="C479" s="245" t="s">
        <v>526</v>
      </c>
      <c r="D479" s="246">
        <v>0.075</v>
      </c>
      <c r="E479" s="247">
        <v>1</v>
      </c>
      <c r="F479" s="247">
        <v>1</v>
      </c>
      <c r="G479" s="247">
        <v>1</v>
      </c>
      <c r="H479" s="247">
        <v>1</v>
      </c>
      <c r="I479" s="247">
        <v>1</v>
      </c>
      <c r="J479" s="247">
        <v>1</v>
      </c>
      <c r="K479" s="247">
        <v>1</v>
      </c>
      <c r="L479" s="247">
        <v>1</v>
      </c>
      <c r="M479" s="247">
        <v>1</v>
      </c>
      <c r="N479" s="247">
        <v>1</v>
      </c>
      <c r="O479" s="247">
        <v>1</v>
      </c>
      <c r="P479" s="247">
        <v>1</v>
      </c>
      <c r="Q479" s="247">
        <v>1</v>
      </c>
      <c r="R479" s="247">
        <v>1</v>
      </c>
      <c r="S479" s="247">
        <v>1</v>
      </c>
      <c r="T479" s="247">
        <v>1</v>
      </c>
      <c r="U479" s="247">
        <v>1</v>
      </c>
      <c r="V479" s="247">
        <v>1</v>
      </c>
      <c r="W479" s="247">
        <v>1</v>
      </c>
      <c r="X479" s="247">
        <v>1</v>
      </c>
      <c r="Y479" s="247">
        <v>1</v>
      </c>
      <c r="Z479" s="247">
        <v>1</v>
      </c>
      <c r="AA479" s="247">
        <v>1</v>
      </c>
      <c r="AB479" s="247">
        <v>1</v>
      </c>
      <c r="AC479" s="247">
        <v>1</v>
      </c>
      <c r="AD479" s="247">
        <v>1</v>
      </c>
      <c r="AE479" s="247">
        <v>1</v>
      </c>
      <c r="AF479" s="247">
        <v>1</v>
      </c>
      <c r="AG479" s="247">
        <v>1</v>
      </c>
      <c r="AH479" s="247">
        <v>1</v>
      </c>
      <c r="AI479" s="247">
        <v>1</v>
      </c>
      <c r="AJ479" s="247">
        <v>1</v>
      </c>
      <c r="AK479" s="247">
        <v>1</v>
      </c>
      <c r="AL479" s="247">
        <v>1</v>
      </c>
      <c r="AM479" s="247">
        <v>1</v>
      </c>
      <c r="AN479" s="247">
        <v>1</v>
      </c>
      <c r="AO479" s="247">
        <v>1</v>
      </c>
      <c r="AP479" s="247">
        <v>1</v>
      </c>
      <c r="AQ479" s="247">
        <v>1</v>
      </c>
      <c r="AR479" s="247">
        <v>1</v>
      </c>
      <c r="AS479" s="247">
        <v>1</v>
      </c>
      <c r="AT479" s="247">
        <v>1</v>
      </c>
      <c r="AU479" s="247">
        <v>1</v>
      </c>
      <c r="AV479" s="247">
        <v>1</v>
      </c>
      <c r="AW479" s="247">
        <v>1</v>
      </c>
      <c r="AX479" s="247">
        <v>1</v>
      </c>
      <c r="AY479" s="247">
        <v>1</v>
      </c>
      <c r="AZ479" s="247">
        <v>1</v>
      </c>
      <c r="BA479" s="247">
        <v>1</v>
      </c>
      <c r="BB479" s="247">
        <v>1</v>
      </c>
      <c r="BC479" s="247">
        <v>1</v>
      </c>
      <c r="BD479" s="247">
        <v>1</v>
      </c>
      <c r="BE479" s="247">
        <v>1</v>
      </c>
      <c r="BF479" s="247">
        <v>1</v>
      </c>
      <c r="BG479" s="247">
        <v>1</v>
      </c>
      <c r="BH479" s="247">
        <v>1</v>
      </c>
      <c r="BI479" s="247">
        <v>1</v>
      </c>
      <c r="BJ479" s="247">
        <v>1</v>
      </c>
      <c r="BK479" s="247">
        <v>1</v>
      </c>
      <c r="BL479" s="247"/>
      <c r="BM479" s="248"/>
    </row>
    <row r="480" spans="1:65" s="236" customFormat="1" ht="5.25">
      <c r="A480" s="243">
        <v>269</v>
      </c>
      <c r="B480" s="249" t="s">
        <v>767</v>
      </c>
      <c r="C480" s="245" t="s">
        <v>526</v>
      </c>
      <c r="D480" s="246">
        <v>0.08</v>
      </c>
      <c r="E480" s="247">
        <v>1</v>
      </c>
      <c r="F480" s="247">
        <v>1</v>
      </c>
      <c r="G480" s="247">
        <v>1</v>
      </c>
      <c r="H480" s="247">
        <v>1</v>
      </c>
      <c r="I480" s="247">
        <v>1</v>
      </c>
      <c r="J480" s="247">
        <v>1</v>
      </c>
      <c r="K480" s="247">
        <v>1</v>
      </c>
      <c r="L480" s="247">
        <v>1</v>
      </c>
      <c r="M480" s="247">
        <v>1</v>
      </c>
      <c r="N480" s="247">
        <v>1</v>
      </c>
      <c r="O480" s="247">
        <v>1</v>
      </c>
      <c r="P480" s="247">
        <v>1</v>
      </c>
      <c r="Q480" s="247">
        <v>1</v>
      </c>
      <c r="R480" s="247">
        <v>1</v>
      </c>
      <c r="S480" s="247">
        <v>1</v>
      </c>
      <c r="T480" s="247">
        <v>1</v>
      </c>
      <c r="U480" s="247">
        <v>1</v>
      </c>
      <c r="V480" s="247">
        <v>1</v>
      </c>
      <c r="W480" s="247">
        <v>1</v>
      </c>
      <c r="X480" s="247">
        <v>1</v>
      </c>
      <c r="Y480" s="247">
        <v>1</v>
      </c>
      <c r="Z480" s="247">
        <v>1</v>
      </c>
      <c r="AA480" s="247">
        <v>1</v>
      </c>
      <c r="AB480" s="247">
        <v>1</v>
      </c>
      <c r="AC480" s="247">
        <v>1</v>
      </c>
      <c r="AD480" s="247">
        <v>1</v>
      </c>
      <c r="AE480" s="247">
        <v>1</v>
      </c>
      <c r="AF480" s="247">
        <v>1</v>
      </c>
      <c r="AG480" s="247">
        <v>1</v>
      </c>
      <c r="AH480" s="247">
        <v>1</v>
      </c>
      <c r="AI480" s="247">
        <v>1</v>
      </c>
      <c r="AJ480" s="247">
        <v>1</v>
      </c>
      <c r="AK480" s="247">
        <v>1</v>
      </c>
      <c r="AL480" s="247">
        <v>1</v>
      </c>
      <c r="AM480" s="247">
        <v>1</v>
      </c>
      <c r="AN480" s="247">
        <v>1</v>
      </c>
      <c r="AO480" s="247">
        <v>1</v>
      </c>
      <c r="AP480" s="247">
        <v>1</v>
      </c>
      <c r="AQ480" s="247">
        <v>1</v>
      </c>
      <c r="AR480" s="247">
        <v>1</v>
      </c>
      <c r="AS480" s="247">
        <v>1</v>
      </c>
      <c r="AT480" s="247">
        <v>1</v>
      </c>
      <c r="AU480" s="247">
        <v>1</v>
      </c>
      <c r="AV480" s="247">
        <v>1</v>
      </c>
      <c r="AW480" s="247">
        <v>1</v>
      </c>
      <c r="AX480" s="247">
        <v>1</v>
      </c>
      <c r="AY480" s="247">
        <v>1</v>
      </c>
      <c r="AZ480" s="247">
        <v>1</v>
      </c>
      <c r="BA480" s="247">
        <v>1</v>
      </c>
      <c r="BB480" s="247">
        <v>1</v>
      </c>
      <c r="BC480" s="247">
        <v>1</v>
      </c>
      <c r="BD480" s="247">
        <v>1</v>
      </c>
      <c r="BE480" s="247">
        <v>1</v>
      </c>
      <c r="BF480" s="247">
        <v>1</v>
      </c>
      <c r="BG480" s="247">
        <v>1</v>
      </c>
      <c r="BH480" s="247">
        <v>1</v>
      </c>
      <c r="BI480" s="247">
        <v>1</v>
      </c>
      <c r="BJ480" s="247">
        <v>1</v>
      </c>
      <c r="BK480" s="247">
        <v>1</v>
      </c>
      <c r="BL480" s="247"/>
      <c r="BM480" s="248"/>
    </row>
    <row r="481" spans="1:65" s="236" customFormat="1" ht="5.25">
      <c r="A481" s="243">
        <v>270</v>
      </c>
      <c r="B481" s="249" t="s">
        <v>768</v>
      </c>
      <c r="C481" s="245" t="s">
        <v>526</v>
      </c>
      <c r="D481" s="246">
        <v>0.075</v>
      </c>
      <c r="E481" s="247">
        <v>1</v>
      </c>
      <c r="F481" s="247">
        <v>1</v>
      </c>
      <c r="G481" s="247">
        <v>1</v>
      </c>
      <c r="H481" s="247">
        <v>1</v>
      </c>
      <c r="I481" s="247">
        <v>1</v>
      </c>
      <c r="J481" s="247">
        <v>1</v>
      </c>
      <c r="K481" s="247">
        <v>1</v>
      </c>
      <c r="L481" s="247">
        <v>1</v>
      </c>
      <c r="M481" s="247">
        <v>1</v>
      </c>
      <c r="N481" s="247">
        <v>1</v>
      </c>
      <c r="O481" s="247">
        <v>1</v>
      </c>
      <c r="P481" s="247">
        <v>1</v>
      </c>
      <c r="Q481" s="247">
        <v>1</v>
      </c>
      <c r="R481" s="247">
        <v>1</v>
      </c>
      <c r="S481" s="247">
        <v>1</v>
      </c>
      <c r="T481" s="247">
        <v>1</v>
      </c>
      <c r="U481" s="247">
        <v>1</v>
      </c>
      <c r="V481" s="247">
        <v>1</v>
      </c>
      <c r="W481" s="247">
        <v>1</v>
      </c>
      <c r="X481" s="247">
        <v>1</v>
      </c>
      <c r="Y481" s="247">
        <v>1</v>
      </c>
      <c r="Z481" s="247">
        <v>1</v>
      </c>
      <c r="AA481" s="247">
        <v>1</v>
      </c>
      <c r="AB481" s="247">
        <v>1</v>
      </c>
      <c r="AC481" s="247">
        <v>1</v>
      </c>
      <c r="AD481" s="247">
        <v>1</v>
      </c>
      <c r="AE481" s="247">
        <v>1</v>
      </c>
      <c r="AF481" s="247">
        <v>1</v>
      </c>
      <c r="AG481" s="247">
        <v>1</v>
      </c>
      <c r="AH481" s="247">
        <v>1</v>
      </c>
      <c r="AI481" s="247">
        <v>1</v>
      </c>
      <c r="AJ481" s="247">
        <v>1</v>
      </c>
      <c r="AK481" s="247">
        <v>1</v>
      </c>
      <c r="AL481" s="247">
        <v>1</v>
      </c>
      <c r="AM481" s="247">
        <v>1</v>
      </c>
      <c r="AN481" s="247">
        <v>1</v>
      </c>
      <c r="AO481" s="247">
        <v>1</v>
      </c>
      <c r="AP481" s="247">
        <v>1</v>
      </c>
      <c r="AQ481" s="247">
        <v>1</v>
      </c>
      <c r="AR481" s="247">
        <v>1</v>
      </c>
      <c r="AS481" s="247">
        <v>1</v>
      </c>
      <c r="AT481" s="247">
        <v>1</v>
      </c>
      <c r="AU481" s="247">
        <v>1</v>
      </c>
      <c r="AV481" s="247">
        <v>1</v>
      </c>
      <c r="AW481" s="247">
        <v>1</v>
      </c>
      <c r="AX481" s="247">
        <v>1</v>
      </c>
      <c r="AY481" s="247">
        <v>1</v>
      </c>
      <c r="AZ481" s="247">
        <v>1</v>
      </c>
      <c r="BA481" s="247">
        <v>1</v>
      </c>
      <c r="BB481" s="247">
        <v>1</v>
      </c>
      <c r="BC481" s="247">
        <v>1</v>
      </c>
      <c r="BD481" s="247">
        <v>1</v>
      </c>
      <c r="BE481" s="247">
        <v>1</v>
      </c>
      <c r="BF481" s="247">
        <v>1</v>
      </c>
      <c r="BG481" s="247">
        <v>1</v>
      </c>
      <c r="BH481" s="247">
        <v>1</v>
      </c>
      <c r="BI481" s="247">
        <v>1</v>
      </c>
      <c r="BJ481" s="247">
        <v>1</v>
      </c>
      <c r="BK481" s="247">
        <v>1</v>
      </c>
      <c r="BL481" s="247"/>
      <c r="BM481" s="248"/>
    </row>
    <row r="482" spans="1:65" s="236" customFormat="1" ht="5.25">
      <c r="A482" s="243">
        <v>271</v>
      </c>
      <c r="B482" s="249" t="s">
        <v>769</v>
      </c>
      <c r="C482" s="245" t="s">
        <v>526</v>
      </c>
      <c r="D482" s="246">
        <v>0.07</v>
      </c>
      <c r="E482" s="247">
        <v>1</v>
      </c>
      <c r="F482" s="247">
        <v>1</v>
      </c>
      <c r="G482" s="247">
        <v>1</v>
      </c>
      <c r="H482" s="247">
        <v>1</v>
      </c>
      <c r="I482" s="247">
        <v>1</v>
      </c>
      <c r="J482" s="247">
        <v>1</v>
      </c>
      <c r="K482" s="247">
        <v>1</v>
      </c>
      <c r="L482" s="247">
        <v>1</v>
      </c>
      <c r="M482" s="247">
        <v>1</v>
      </c>
      <c r="N482" s="247">
        <v>1</v>
      </c>
      <c r="O482" s="247">
        <v>1</v>
      </c>
      <c r="P482" s="247">
        <v>1</v>
      </c>
      <c r="Q482" s="247">
        <v>1</v>
      </c>
      <c r="R482" s="247">
        <v>1</v>
      </c>
      <c r="S482" s="247">
        <v>1</v>
      </c>
      <c r="T482" s="247">
        <v>1</v>
      </c>
      <c r="U482" s="247">
        <v>1</v>
      </c>
      <c r="V482" s="247">
        <v>1</v>
      </c>
      <c r="W482" s="247">
        <v>1</v>
      </c>
      <c r="X482" s="247">
        <v>1</v>
      </c>
      <c r="Y482" s="247">
        <v>1</v>
      </c>
      <c r="Z482" s="247">
        <v>1</v>
      </c>
      <c r="AA482" s="247">
        <v>1</v>
      </c>
      <c r="AB482" s="247">
        <v>1</v>
      </c>
      <c r="AC482" s="247">
        <v>1</v>
      </c>
      <c r="AD482" s="247">
        <v>1</v>
      </c>
      <c r="AE482" s="247">
        <v>1</v>
      </c>
      <c r="AF482" s="247">
        <v>1</v>
      </c>
      <c r="AG482" s="247">
        <v>1</v>
      </c>
      <c r="AH482" s="247">
        <v>1</v>
      </c>
      <c r="AI482" s="247">
        <v>1</v>
      </c>
      <c r="AJ482" s="247">
        <v>1</v>
      </c>
      <c r="AK482" s="247">
        <v>1</v>
      </c>
      <c r="AL482" s="247">
        <v>1</v>
      </c>
      <c r="AM482" s="247">
        <v>1</v>
      </c>
      <c r="AN482" s="247">
        <v>1</v>
      </c>
      <c r="AO482" s="247">
        <v>1</v>
      </c>
      <c r="AP482" s="247">
        <v>1</v>
      </c>
      <c r="AQ482" s="247">
        <v>1</v>
      </c>
      <c r="AR482" s="247">
        <v>1</v>
      </c>
      <c r="AS482" s="247">
        <v>1</v>
      </c>
      <c r="AT482" s="247">
        <v>1</v>
      </c>
      <c r="AU482" s="247">
        <v>1</v>
      </c>
      <c r="AV482" s="247">
        <v>1</v>
      </c>
      <c r="AW482" s="247">
        <v>1</v>
      </c>
      <c r="AX482" s="247">
        <v>1</v>
      </c>
      <c r="AY482" s="247">
        <v>1</v>
      </c>
      <c r="AZ482" s="247">
        <v>1</v>
      </c>
      <c r="BA482" s="247">
        <v>1</v>
      </c>
      <c r="BB482" s="247">
        <v>1</v>
      </c>
      <c r="BC482" s="247">
        <v>1</v>
      </c>
      <c r="BD482" s="247">
        <v>1</v>
      </c>
      <c r="BE482" s="247">
        <v>1</v>
      </c>
      <c r="BF482" s="247">
        <v>1</v>
      </c>
      <c r="BG482" s="247">
        <v>1</v>
      </c>
      <c r="BH482" s="247">
        <v>1</v>
      </c>
      <c r="BI482" s="247">
        <v>1</v>
      </c>
      <c r="BJ482" s="247">
        <v>1</v>
      </c>
      <c r="BK482" s="247">
        <v>1</v>
      </c>
      <c r="BL482" s="247"/>
      <c r="BM482" s="248"/>
    </row>
    <row r="483" spans="1:65" s="236" customFormat="1" ht="5.25">
      <c r="A483" s="243">
        <v>272</v>
      </c>
      <c r="B483" s="249" t="s">
        <v>770</v>
      </c>
      <c r="C483" s="245" t="s">
        <v>526</v>
      </c>
      <c r="D483" s="246">
        <v>0.09</v>
      </c>
      <c r="E483" s="247">
        <v>1</v>
      </c>
      <c r="F483" s="247">
        <v>1</v>
      </c>
      <c r="G483" s="247">
        <v>1</v>
      </c>
      <c r="H483" s="247">
        <v>1</v>
      </c>
      <c r="I483" s="247">
        <v>1</v>
      </c>
      <c r="J483" s="247">
        <v>1</v>
      </c>
      <c r="K483" s="247">
        <v>1</v>
      </c>
      <c r="L483" s="247">
        <v>1</v>
      </c>
      <c r="M483" s="247">
        <v>1</v>
      </c>
      <c r="N483" s="247">
        <v>1</v>
      </c>
      <c r="O483" s="247">
        <v>1</v>
      </c>
      <c r="P483" s="247">
        <v>1</v>
      </c>
      <c r="Q483" s="247">
        <v>1</v>
      </c>
      <c r="R483" s="247">
        <v>1</v>
      </c>
      <c r="S483" s="247">
        <v>1</v>
      </c>
      <c r="T483" s="247">
        <v>1</v>
      </c>
      <c r="U483" s="247">
        <v>1</v>
      </c>
      <c r="V483" s="247">
        <v>1</v>
      </c>
      <c r="W483" s="247">
        <v>1</v>
      </c>
      <c r="X483" s="247">
        <v>1</v>
      </c>
      <c r="Y483" s="247">
        <v>1</v>
      </c>
      <c r="Z483" s="247">
        <v>1</v>
      </c>
      <c r="AA483" s="247">
        <v>1</v>
      </c>
      <c r="AB483" s="247">
        <v>1</v>
      </c>
      <c r="AC483" s="247">
        <v>1</v>
      </c>
      <c r="AD483" s="247">
        <v>1</v>
      </c>
      <c r="AE483" s="247">
        <v>1</v>
      </c>
      <c r="AF483" s="247">
        <v>1</v>
      </c>
      <c r="AG483" s="247">
        <v>1</v>
      </c>
      <c r="AH483" s="247">
        <v>1</v>
      </c>
      <c r="AI483" s="247">
        <v>1</v>
      </c>
      <c r="AJ483" s="247">
        <v>1</v>
      </c>
      <c r="AK483" s="247">
        <v>1</v>
      </c>
      <c r="AL483" s="247">
        <v>1</v>
      </c>
      <c r="AM483" s="247">
        <v>1</v>
      </c>
      <c r="AN483" s="247">
        <v>1</v>
      </c>
      <c r="AO483" s="247">
        <v>1</v>
      </c>
      <c r="AP483" s="247">
        <v>1</v>
      </c>
      <c r="AQ483" s="247">
        <v>1</v>
      </c>
      <c r="AR483" s="247">
        <v>1</v>
      </c>
      <c r="AS483" s="247">
        <v>1</v>
      </c>
      <c r="AT483" s="247">
        <v>1</v>
      </c>
      <c r="AU483" s="247">
        <v>1</v>
      </c>
      <c r="AV483" s="247">
        <v>1</v>
      </c>
      <c r="AW483" s="247">
        <v>1</v>
      </c>
      <c r="AX483" s="247">
        <v>1</v>
      </c>
      <c r="AY483" s="247">
        <v>1</v>
      </c>
      <c r="AZ483" s="247">
        <v>1</v>
      </c>
      <c r="BA483" s="247">
        <v>1</v>
      </c>
      <c r="BB483" s="247">
        <v>1</v>
      </c>
      <c r="BC483" s="247">
        <v>1</v>
      </c>
      <c r="BD483" s="247">
        <v>1</v>
      </c>
      <c r="BE483" s="247">
        <v>1</v>
      </c>
      <c r="BF483" s="247">
        <v>1</v>
      </c>
      <c r="BG483" s="247">
        <v>1</v>
      </c>
      <c r="BH483" s="247">
        <v>1</v>
      </c>
      <c r="BI483" s="247">
        <v>1</v>
      </c>
      <c r="BJ483" s="247">
        <v>1</v>
      </c>
      <c r="BK483" s="247">
        <v>1</v>
      </c>
      <c r="BL483" s="247"/>
      <c r="BM483" s="248"/>
    </row>
    <row r="484" spans="1:65" s="236" customFormat="1" ht="5.25">
      <c r="A484" s="243">
        <v>273</v>
      </c>
      <c r="B484" s="249" t="s">
        <v>771</v>
      </c>
      <c r="C484" s="245" t="s">
        <v>526</v>
      </c>
      <c r="D484" s="246">
        <v>0.08</v>
      </c>
      <c r="E484" s="247">
        <v>1</v>
      </c>
      <c r="F484" s="247">
        <v>1</v>
      </c>
      <c r="G484" s="247">
        <v>1</v>
      </c>
      <c r="H484" s="247">
        <v>1</v>
      </c>
      <c r="I484" s="247">
        <v>1</v>
      </c>
      <c r="J484" s="247">
        <v>1</v>
      </c>
      <c r="K484" s="247">
        <v>1</v>
      </c>
      <c r="L484" s="247">
        <v>1</v>
      </c>
      <c r="M484" s="247">
        <v>1</v>
      </c>
      <c r="N484" s="247">
        <v>1</v>
      </c>
      <c r="O484" s="247">
        <v>1</v>
      </c>
      <c r="P484" s="247">
        <v>1</v>
      </c>
      <c r="Q484" s="247">
        <v>1</v>
      </c>
      <c r="R484" s="247">
        <v>1</v>
      </c>
      <c r="S484" s="247">
        <v>1</v>
      </c>
      <c r="T484" s="247">
        <v>1</v>
      </c>
      <c r="U484" s="247">
        <v>1</v>
      </c>
      <c r="V484" s="247">
        <v>1</v>
      </c>
      <c r="W484" s="247">
        <v>1</v>
      </c>
      <c r="X484" s="247">
        <v>1</v>
      </c>
      <c r="Y484" s="247">
        <v>1</v>
      </c>
      <c r="Z484" s="247">
        <v>1</v>
      </c>
      <c r="AA484" s="247">
        <v>1</v>
      </c>
      <c r="AB484" s="247">
        <v>1</v>
      </c>
      <c r="AC484" s="247">
        <v>1</v>
      </c>
      <c r="AD484" s="247">
        <v>1</v>
      </c>
      <c r="AE484" s="247">
        <v>1</v>
      </c>
      <c r="AF484" s="247">
        <v>1</v>
      </c>
      <c r="AG484" s="247">
        <v>1</v>
      </c>
      <c r="AH484" s="247">
        <v>1</v>
      </c>
      <c r="AI484" s="247">
        <v>1</v>
      </c>
      <c r="AJ484" s="247">
        <v>1</v>
      </c>
      <c r="AK484" s="247">
        <v>1</v>
      </c>
      <c r="AL484" s="247">
        <v>1</v>
      </c>
      <c r="AM484" s="247">
        <v>1</v>
      </c>
      <c r="AN484" s="247">
        <v>1</v>
      </c>
      <c r="AO484" s="247">
        <v>1</v>
      </c>
      <c r="AP484" s="247">
        <v>1</v>
      </c>
      <c r="AQ484" s="247">
        <v>1</v>
      </c>
      <c r="AR484" s="247">
        <v>1</v>
      </c>
      <c r="AS484" s="247">
        <v>1</v>
      </c>
      <c r="AT484" s="247">
        <v>1</v>
      </c>
      <c r="AU484" s="247">
        <v>1</v>
      </c>
      <c r="AV484" s="247">
        <v>1</v>
      </c>
      <c r="AW484" s="247">
        <v>1</v>
      </c>
      <c r="AX484" s="247">
        <v>1</v>
      </c>
      <c r="AY484" s="247">
        <v>1</v>
      </c>
      <c r="AZ484" s="247">
        <v>1</v>
      </c>
      <c r="BA484" s="247">
        <v>1</v>
      </c>
      <c r="BB484" s="247">
        <v>1</v>
      </c>
      <c r="BC484" s="247">
        <v>1</v>
      </c>
      <c r="BD484" s="247">
        <v>1</v>
      </c>
      <c r="BE484" s="247">
        <v>1</v>
      </c>
      <c r="BF484" s="247">
        <v>1</v>
      </c>
      <c r="BG484" s="247">
        <v>1</v>
      </c>
      <c r="BH484" s="247">
        <v>1</v>
      </c>
      <c r="BI484" s="247">
        <v>1</v>
      </c>
      <c r="BJ484" s="247">
        <v>1</v>
      </c>
      <c r="BK484" s="247">
        <v>1</v>
      </c>
      <c r="BL484" s="247"/>
      <c r="BM484" s="248"/>
    </row>
    <row r="485" spans="1:65" s="236" customFormat="1" ht="5.25">
      <c r="A485" s="243">
        <v>274</v>
      </c>
      <c r="B485" s="249" t="s">
        <v>772</v>
      </c>
      <c r="C485" s="245" t="s">
        <v>526</v>
      </c>
      <c r="D485" s="246">
        <v>0.085</v>
      </c>
      <c r="E485" s="247">
        <v>1</v>
      </c>
      <c r="F485" s="247">
        <v>1</v>
      </c>
      <c r="G485" s="247">
        <v>1</v>
      </c>
      <c r="H485" s="247">
        <v>1</v>
      </c>
      <c r="I485" s="247">
        <v>1</v>
      </c>
      <c r="J485" s="247">
        <v>1</v>
      </c>
      <c r="K485" s="247">
        <v>1</v>
      </c>
      <c r="L485" s="247">
        <v>1</v>
      </c>
      <c r="M485" s="247">
        <v>1</v>
      </c>
      <c r="N485" s="247">
        <v>1</v>
      </c>
      <c r="O485" s="247">
        <v>1</v>
      </c>
      <c r="P485" s="247">
        <v>1</v>
      </c>
      <c r="Q485" s="247">
        <v>1</v>
      </c>
      <c r="R485" s="247">
        <v>1</v>
      </c>
      <c r="S485" s="247">
        <v>1</v>
      </c>
      <c r="T485" s="247">
        <v>1</v>
      </c>
      <c r="U485" s="247">
        <v>1</v>
      </c>
      <c r="V485" s="247">
        <v>1</v>
      </c>
      <c r="W485" s="247">
        <v>1</v>
      </c>
      <c r="X485" s="247">
        <v>1</v>
      </c>
      <c r="Y485" s="247">
        <v>1</v>
      </c>
      <c r="Z485" s="247">
        <v>1</v>
      </c>
      <c r="AA485" s="247">
        <v>1</v>
      </c>
      <c r="AB485" s="247">
        <v>1</v>
      </c>
      <c r="AC485" s="247">
        <v>1</v>
      </c>
      <c r="AD485" s="247">
        <v>1</v>
      </c>
      <c r="AE485" s="247">
        <v>1</v>
      </c>
      <c r="AF485" s="247">
        <v>1</v>
      </c>
      <c r="AG485" s="247">
        <v>1</v>
      </c>
      <c r="AH485" s="247">
        <v>1</v>
      </c>
      <c r="AI485" s="247">
        <v>1</v>
      </c>
      <c r="AJ485" s="247">
        <v>1</v>
      </c>
      <c r="AK485" s="247">
        <v>1</v>
      </c>
      <c r="AL485" s="247">
        <v>1</v>
      </c>
      <c r="AM485" s="247">
        <v>1</v>
      </c>
      <c r="AN485" s="247">
        <v>1</v>
      </c>
      <c r="AO485" s="247">
        <v>1</v>
      </c>
      <c r="AP485" s="247">
        <v>1</v>
      </c>
      <c r="AQ485" s="247">
        <v>1</v>
      </c>
      <c r="AR485" s="247">
        <v>1</v>
      </c>
      <c r="AS485" s="247">
        <v>1</v>
      </c>
      <c r="AT485" s="247">
        <v>1</v>
      </c>
      <c r="AU485" s="247">
        <v>1</v>
      </c>
      <c r="AV485" s="247">
        <v>1</v>
      </c>
      <c r="AW485" s="247">
        <v>1</v>
      </c>
      <c r="AX485" s="247">
        <v>1</v>
      </c>
      <c r="AY485" s="247">
        <v>1</v>
      </c>
      <c r="AZ485" s="247">
        <v>1</v>
      </c>
      <c r="BA485" s="247">
        <v>1</v>
      </c>
      <c r="BB485" s="247">
        <v>1</v>
      </c>
      <c r="BC485" s="247">
        <v>1</v>
      </c>
      <c r="BD485" s="247">
        <v>1</v>
      </c>
      <c r="BE485" s="247">
        <v>1</v>
      </c>
      <c r="BF485" s="247">
        <v>1</v>
      </c>
      <c r="BG485" s="247">
        <v>1</v>
      </c>
      <c r="BH485" s="247">
        <v>1</v>
      </c>
      <c r="BI485" s="247">
        <v>1</v>
      </c>
      <c r="BJ485" s="247">
        <v>1</v>
      </c>
      <c r="BK485" s="247">
        <v>1</v>
      </c>
      <c r="BL485" s="247"/>
      <c r="BM485" s="248"/>
    </row>
    <row r="486" spans="1:65" s="236" customFormat="1" ht="5.25">
      <c r="A486" s="243">
        <v>275</v>
      </c>
      <c r="B486" s="249" t="s">
        <v>773</v>
      </c>
      <c r="C486" s="245" t="s">
        <v>526</v>
      </c>
      <c r="D486" s="246">
        <v>0.08</v>
      </c>
      <c r="E486" s="247">
        <v>1</v>
      </c>
      <c r="F486" s="247">
        <v>1</v>
      </c>
      <c r="G486" s="247">
        <v>1</v>
      </c>
      <c r="H486" s="247">
        <v>1</v>
      </c>
      <c r="I486" s="247">
        <v>1</v>
      </c>
      <c r="J486" s="247">
        <v>1</v>
      </c>
      <c r="K486" s="247">
        <v>1</v>
      </c>
      <c r="L486" s="247">
        <v>1</v>
      </c>
      <c r="M486" s="247">
        <v>1</v>
      </c>
      <c r="N486" s="247">
        <v>1</v>
      </c>
      <c r="O486" s="247">
        <v>1</v>
      </c>
      <c r="P486" s="247">
        <v>1</v>
      </c>
      <c r="Q486" s="247">
        <v>1</v>
      </c>
      <c r="R486" s="247">
        <v>1</v>
      </c>
      <c r="S486" s="247">
        <v>1</v>
      </c>
      <c r="T486" s="247">
        <v>1</v>
      </c>
      <c r="U486" s="247">
        <v>1</v>
      </c>
      <c r="V486" s="247">
        <v>1</v>
      </c>
      <c r="W486" s="247">
        <v>1</v>
      </c>
      <c r="X486" s="247">
        <v>1</v>
      </c>
      <c r="Y486" s="247">
        <v>1</v>
      </c>
      <c r="Z486" s="247">
        <v>1</v>
      </c>
      <c r="AA486" s="247">
        <v>1</v>
      </c>
      <c r="AB486" s="247">
        <v>1</v>
      </c>
      <c r="AC486" s="247">
        <v>1</v>
      </c>
      <c r="AD486" s="247">
        <v>1</v>
      </c>
      <c r="AE486" s="247">
        <v>1</v>
      </c>
      <c r="AF486" s="247">
        <v>1</v>
      </c>
      <c r="AG486" s="247">
        <v>1</v>
      </c>
      <c r="AH486" s="247">
        <v>1</v>
      </c>
      <c r="AI486" s="247">
        <v>1</v>
      </c>
      <c r="AJ486" s="247">
        <v>1</v>
      </c>
      <c r="AK486" s="247">
        <v>1</v>
      </c>
      <c r="AL486" s="247">
        <v>1</v>
      </c>
      <c r="AM486" s="247">
        <v>1</v>
      </c>
      <c r="AN486" s="247">
        <v>1</v>
      </c>
      <c r="AO486" s="247">
        <v>1</v>
      </c>
      <c r="AP486" s="247">
        <v>1</v>
      </c>
      <c r="AQ486" s="247">
        <v>1</v>
      </c>
      <c r="AR486" s="247">
        <v>1</v>
      </c>
      <c r="AS486" s="247">
        <v>1</v>
      </c>
      <c r="AT486" s="247">
        <v>1</v>
      </c>
      <c r="AU486" s="247">
        <v>1</v>
      </c>
      <c r="AV486" s="247">
        <v>1</v>
      </c>
      <c r="AW486" s="247">
        <v>1</v>
      </c>
      <c r="AX486" s="247">
        <v>1</v>
      </c>
      <c r="AY486" s="247">
        <v>1</v>
      </c>
      <c r="AZ486" s="247">
        <v>1</v>
      </c>
      <c r="BA486" s="247">
        <v>1</v>
      </c>
      <c r="BB486" s="247">
        <v>1</v>
      </c>
      <c r="BC486" s="247">
        <v>1</v>
      </c>
      <c r="BD486" s="247">
        <v>1</v>
      </c>
      <c r="BE486" s="247">
        <v>1</v>
      </c>
      <c r="BF486" s="247">
        <v>1</v>
      </c>
      <c r="BG486" s="247">
        <v>1</v>
      </c>
      <c r="BH486" s="247">
        <v>1</v>
      </c>
      <c r="BI486" s="247">
        <v>1</v>
      </c>
      <c r="BJ486" s="247">
        <v>1</v>
      </c>
      <c r="BK486" s="247">
        <v>1</v>
      </c>
      <c r="BL486" s="247"/>
      <c r="BM486" s="248"/>
    </row>
    <row r="487" spans="1:65" s="236" customFormat="1" ht="5.25">
      <c r="A487" s="243">
        <v>276</v>
      </c>
      <c r="B487" s="249" t="s">
        <v>774</v>
      </c>
      <c r="C487" s="245" t="s">
        <v>526</v>
      </c>
      <c r="D487" s="246">
        <v>0.078</v>
      </c>
      <c r="E487" s="247">
        <v>1</v>
      </c>
      <c r="F487" s="247">
        <v>1</v>
      </c>
      <c r="G487" s="247">
        <v>1</v>
      </c>
      <c r="H487" s="247">
        <v>1</v>
      </c>
      <c r="I487" s="247">
        <v>1</v>
      </c>
      <c r="J487" s="247">
        <v>1</v>
      </c>
      <c r="K487" s="247">
        <v>1</v>
      </c>
      <c r="L487" s="247">
        <v>1</v>
      </c>
      <c r="M487" s="247">
        <v>1</v>
      </c>
      <c r="N487" s="247">
        <v>1</v>
      </c>
      <c r="O487" s="247">
        <v>1</v>
      </c>
      <c r="P487" s="247">
        <v>1</v>
      </c>
      <c r="Q487" s="247">
        <v>1</v>
      </c>
      <c r="R487" s="247">
        <v>1</v>
      </c>
      <c r="S487" s="247">
        <v>1</v>
      </c>
      <c r="T487" s="247">
        <v>1</v>
      </c>
      <c r="U487" s="247">
        <v>1</v>
      </c>
      <c r="V487" s="247">
        <v>1</v>
      </c>
      <c r="W487" s="247">
        <v>1</v>
      </c>
      <c r="X487" s="247">
        <v>1</v>
      </c>
      <c r="Y487" s="247">
        <v>1</v>
      </c>
      <c r="Z487" s="247">
        <v>1</v>
      </c>
      <c r="AA487" s="247">
        <v>1</v>
      </c>
      <c r="AB487" s="247">
        <v>1</v>
      </c>
      <c r="AC487" s="247">
        <v>1</v>
      </c>
      <c r="AD487" s="247">
        <v>1</v>
      </c>
      <c r="AE487" s="247">
        <v>1</v>
      </c>
      <c r="AF487" s="247">
        <v>1</v>
      </c>
      <c r="AG487" s="247">
        <v>1</v>
      </c>
      <c r="AH487" s="247">
        <v>1</v>
      </c>
      <c r="AI487" s="247">
        <v>1</v>
      </c>
      <c r="AJ487" s="247">
        <v>1</v>
      </c>
      <c r="AK487" s="247">
        <v>1</v>
      </c>
      <c r="AL487" s="247">
        <v>1</v>
      </c>
      <c r="AM487" s="247">
        <v>1</v>
      </c>
      <c r="AN487" s="247">
        <v>1</v>
      </c>
      <c r="AO487" s="247">
        <v>1</v>
      </c>
      <c r="AP487" s="247">
        <v>1</v>
      </c>
      <c r="AQ487" s="247">
        <v>1</v>
      </c>
      <c r="AR487" s="247">
        <v>1</v>
      </c>
      <c r="AS487" s="247">
        <v>1</v>
      </c>
      <c r="AT487" s="247">
        <v>1</v>
      </c>
      <c r="AU487" s="247">
        <v>1</v>
      </c>
      <c r="AV487" s="247">
        <v>1</v>
      </c>
      <c r="AW487" s="247">
        <v>1</v>
      </c>
      <c r="AX487" s="247">
        <v>1</v>
      </c>
      <c r="AY487" s="247">
        <v>1</v>
      </c>
      <c r="AZ487" s="247">
        <v>1</v>
      </c>
      <c r="BA487" s="247">
        <v>1</v>
      </c>
      <c r="BB487" s="247">
        <v>1</v>
      </c>
      <c r="BC487" s="247">
        <v>1</v>
      </c>
      <c r="BD487" s="247">
        <v>1</v>
      </c>
      <c r="BE487" s="247">
        <v>1</v>
      </c>
      <c r="BF487" s="247">
        <v>1</v>
      </c>
      <c r="BG487" s="247">
        <v>1</v>
      </c>
      <c r="BH487" s="247">
        <v>1</v>
      </c>
      <c r="BI487" s="247">
        <v>1</v>
      </c>
      <c r="BJ487" s="247">
        <v>1</v>
      </c>
      <c r="BK487" s="247">
        <v>1</v>
      </c>
      <c r="BL487" s="247"/>
      <c r="BM487" s="248"/>
    </row>
    <row r="488" spans="1:65" s="236" customFormat="1" ht="5.25">
      <c r="A488" s="243">
        <v>277</v>
      </c>
      <c r="B488" s="249" t="s">
        <v>775</v>
      </c>
      <c r="C488" s="245" t="s">
        <v>526</v>
      </c>
      <c r="D488" s="246">
        <v>0.07</v>
      </c>
      <c r="E488" s="247">
        <v>1</v>
      </c>
      <c r="F488" s="247">
        <v>1</v>
      </c>
      <c r="G488" s="247">
        <v>1</v>
      </c>
      <c r="H488" s="247">
        <v>1</v>
      </c>
      <c r="I488" s="247">
        <v>1</v>
      </c>
      <c r="J488" s="247">
        <v>1</v>
      </c>
      <c r="K488" s="247">
        <v>1</v>
      </c>
      <c r="L488" s="247">
        <v>1</v>
      </c>
      <c r="M488" s="247">
        <v>1</v>
      </c>
      <c r="N488" s="247">
        <v>1</v>
      </c>
      <c r="O488" s="247">
        <v>1</v>
      </c>
      <c r="P488" s="247">
        <v>1</v>
      </c>
      <c r="Q488" s="247">
        <v>1</v>
      </c>
      <c r="R488" s="247">
        <v>1</v>
      </c>
      <c r="S488" s="247">
        <v>1</v>
      </c>
      <c r="T488" s="247">
        <v>1</v>
      </c>
      <c r="U488" s="247">
        <v>1</v>
      </c>
      <c r="V488" s="247">
        <v>1</v>
      </c>
      <c r="W488" s="247">
        <v>1</v>
      </c>
      <c r="X488" s="247">
        <v>1</v>
      </c>
      <c r="Y488" s="247">
        <v>1</v>
      </c>
      <c r="Z488" s="247">
        <v>1</v>
      </c>
      <c r="AA488" s="247">
        <v>1</v>
      </c>
      <c r="AB488" s="247">
        <v>1</v>
      </c>
      <c r="AC488" s="247">
        <v>1</v>
      </c>
      <c r="AD488" s="247">
        <v>1</v>
      </c>
      <c r="AE488" s="247">
        <v>1</v>
      </c>
      <c r="AF488" s="247">
        <v>1</v>
      </c>
      <c r="AG488" s="247">
        <v>1</v>
      </c>
      <c r="AH488" s="247">
        <v>1</v>
      </c>
      <c r="AI488" s="247">
        <v>1</v>
      </c>
      <c r="AJ488" s="247">
        <v>1</v>
      </c>
      <c r="AK488" s="247">
        <v>1</v>
      </c>
      <c r="AL488" s="247">
        <v>1</v>
      </c>
      <c r="AM488" s="247">
        <v>1</v>
      </c>
      <c r="AN488" s="247">
        <v>1</v>
      </c>
      <c r="AO488" s="247">
        <v>1</v>
      </c>
      <c r="AP488" s="247">
        <v>1</v>
      </c>
      <c r="AQ488" s="247">
        <v>1</v>
      </c>
      <c r="AR488" s="247">
        <v>1</v>
      </c>
      <c r="AS488" s="247">
        <v>1</v>
      </c>
      <c r="AT488" s="247">
        <v>1</v>
      </c>
      <c r="AU488" s="247">
        <v>1</v>
      </c>
      <c r="AV488" s="247">
        <v>1</v>
      </c>
      <c r="AW488" s="247">
        <v>1</v>
      </c>
      <c r="AX488" s="247">
        <v>1</v>
      </c>
      <c r="AY488" s="247">
        <v>1</v>
      </c>
      <c r="AZ488" s="247">
        <v>1</v>
      </c>
      <c r="BA488" s="247">
        <v>1</v>
      </c>
      <c r="BB488" s="247">
        <v>1</v>
      </c>
      <c r="BC488" s="247">
        <v>1</v>
      </c>
      <c r="BD488" s="247">
        <v>1</v>
      </c>
      <c r="BE488" s="247">
        <v>1</v>
      </c>
      <c r="BF488" s="247">
        <v>1</v>
      </c>
      <c r="BG488" s="247">
        <v>1</v>
      </c>
      <c r="BH488" s="247">
        <v>1</v>
      </c>
      <c r="BI488" s="247">
        <v>1</v>
      </c>
      <c r="BJ488" s="247">
        <v>1</v>
      </c>
      <c r="BK488" s="247">
        <v>1</v>
      </c>
      <c r="BL488" s="247"/>
      <c r="BM488" s="248"/>
    </row>
    <row r="489" spans="1:65" s="236" customFormat="1" ht="5.25">
      <c r="A489" s="243">
        <v>278</v>
      </c>
      <c r="B489" s="249" t="s">
        <v>776</v>
      </c>
      <c r="C489" s="245" t="s">
        <v>526</v>
      </c>
      <c r="D489" s="246">
        <v>0.09</v>
      </c>
      <c r="E489" s="247">
        <v>1</v>
      </c>
      <c r="F489" s="247">
        <v>1</v>
      </c>
      <c r="G489" s="247">
        <v>1</v>
      </c>
      <c r="H489" s="247">
        <v>1</v>
      </c>
      <c r="I489" s="247">
        <v>1</v>
      </c>
      <c r="J489" s="247">
        <v>1</v>
      </c>
      <c r="K489" s="247">
        <v>1</v>
      </c>
      <c r="L489" s="247">
        <v>1</v>
      </c>
      <c r="M489" s="247">
        <v>1</v>
      </c>
      <c r="N489" s="247">
        <v>1</v>
      </c>
      <c r="O489" s="247">
        <v>1</v>
      </c>
      <c r="P489" s="247">
        <v>1</v>
      </c>
      <c r="Q489" s="247">
        <v>1</v>
      </c>
      <c r="R489" s="247">
        <v>1</v>
      </c>
      <c r="S489" s="247">
        <v>1</v>
      </c>
      <c r="T489" s="247">
        <v>1</v>
      </c>
      <c r="U489" s="247">
        <v>1</v>
      </c>
      <c r="V489" s="247">
        <v>1</v>
      </c>
      <c r="W489" s="247">
        <v>1</v>
      </c>
      <c r="X489" s="247">
        <v>1</v>
      </c>
      <c r="Y489" s="247">
        <v>1</v>
      </c>
      <c r="Z489" s="247">
        <v>1</v>
      </c>
      <c r="AA489" s="247">
        <v>1</v>
      </c>
      <c r="AB489" s="247">
        <v>1</v>
      </c>
      <c r="AC489" s="247">
        <v>1</v>
      </c>
      <c r="AD489" s="247">
        <v>1</v>
      </c>
      <c r="AE489" s="247">
        <v>1</v>
      </c>
      <c r="AF489" s="247">
        <v>1</v>
      </c>
      <c r="AG489" s="247">
        <v>1</v>
      </c>
      <c r="AH489" s="247">
        <v>1</v>
      </c>
      <c r="AI489" s="247">
        <v>1</v>
      </c>
      <c r="AJ489" s="247">
        <v>1</v>
      </c>
      <c r="AK489" s="247">
        <v>1</v>
      </c>
      <c r="AL489" s="247">
        <v>1</v>
      </c>
      <c r="AM489" s="247">
        <v>1</v>
      </c>
      <c r="AN489" s="247">
        <v>1</v>
      </c>
      <c r="AO489" s="247">
        <v>1</v>
      </c>
      <c r="AP489" s="247">
        <v>1</v>
      </c>
      <c r="AQ489" s="247">
        <v>1</v>
      </c>
      <c r="AR489" s="247">
        <v>1</v>
      </c>
      <c r="AS489" s="247">
        <v>1</v>
      </c>
      <c r="AT489" s="247">
        <v>1</v>
      </c>
      <c r="AU489" s="247">
        <v>1</v>
      </c>
      <c r="AV489" s="247">
        <v>1</v>
      </c>
      <c r="AW489" s="247">
        <v>1</v>
      </c>
      <c r="AX489" s="247">
        <v>1</v>
      </c>
      <c r="AY489" s="247">
        <v>1</v>
      </c>
      <c r="AZ489" s="247">
        <v>1</v>
      </c>
      <c r="BA489" s="247">
        <v>1</v>
      </c>
      <c r="BB489" s="247">
        <v>1</v>
      </c>
      <c r="BC489" s="247">
        <v>1</v>
      </c>
      <c r="BD489" s="247">
        <v>1</v>
      </c>
      <c r="BE489" s="247">
        <v>1</v>
      </c>
      <c r="BF489" s="247">
        <v>1</v>
      </c>
      <c r="BG489" s="247">
        <v>1</v>
      </c>
      <c r="BH489" s="247">
        <v>1</v>
      </c>
      <c r="BI489" s="247">
        <v>1</v>
      </c>
      <c r="BJ489" s="247">
        <v>1</v>
      </c>
      <c r="BK489" s="247">
        <v>1</v>
      </c>
      <c r="BL489" s="247"/>
      <c r="BM489" s="248"/>
    </row>
    <row r="490" spans="1:65" s="236" customFormat="1" ht="5.25">
      <c r="A490" s="243">
        <v>279</v>
      </c>
      <c r="B490" s="249" t="s">
        <v>777</v>
      </c>
      <c r="C490" s="245" t="s">
        <v>526</v>
      </c>
      <c r="D490" s="246">
        <v>0.07</v>
      </c>
      <c r="E490" s="247">
        <v>1</v>
      </c>
      <c r="F490" s="247">
        <v>1</v>
      </c>
      <c r="G490" s="247">
        <v>1</v>
      </c>
      <c r="H490" s="247">
        <v>1</v>
      </c>
      <c r="I490" s="247">
        <v>1</v>
      </c>
      <c r="J490" s="247">
        <v>1</v>
      </c>
      <c r="K490" s="247">
        <v>1</v>
      </c>
      <c r="L490" s="247">
        <v>1</v>
      </c>
      <c r="M490" s="247">
        <v>1</v>
      </c>
      <c r="N490" s="247">
        <v>1</v>
      </c>
      <c r="O490" s="247">
        <v>1</v>
      </c>
      <c r="P490" s="247">
        <v>1</v>
      </c>
      <c r="Q490" s="247">
        <v>1</v>
      </c>
      <c r="R490" s="247">
        <v>1</v>
      </c>
      <c r="S490" s="247">
        <v>1</v>
      </c>
      <c r="T490" s="247">
        <v>1</v>
      </c>
      <c r="U490" s="247">
        <v>1</v>
      </c>
      <c r="V490" s="247">
        <v>1</v>
      </c>
      <c r="W490" s="247">
        <v>1</v>
      </c>
      <c r="X490" s="247">
        <v>1</v>
      </c>
      <c r="Y490" s="247">
        <v>1</v>
      </c>
      <c r="Z490" s="247">
        <v>1</v>
      </c>
      <c r="AA490" s="247">
        <v>1</v>
      </c>
      <c r="AB490" s="247">
        <v>1</v>
      </c>
      <c r="AC490" s="247">
        <v>1</v>
      </c>
      <c r="AD490" s="247">
        <v>1</v>
      </c>
      <c r="AE490" s="247">
        <v>1</v>
      </c>
      <c r="AF490" s="247">
        <v>1</v>
      </c>
      <c r="AG490" s="247">
        <v>1</v>
      </c>
      <c r="AH490" s="247">
        <v>1</v>
      </c>
      <c r="AI490" s="247">
        <v>1</v>
      </c>
      <c r="AJ490" s="247">
        <v>1</v>
      </c>
      <c r="AK490" s="247">
        <v>1</v>
      </c>
      <c r="AL490" s="247">
        <v>1</v>
      </c>
      <c r="AM490" s="247">
        <v>1</v>
      </c>
      <c r="AN490" s="247">
        <v>1</v>
      </c>
      <c r="AO490" s="247">
        <v>1</v>
      </c>
      <c r="AP490" s="247">
        <v>1</v>
      </c>
      <c r="AQ490" s="247">
        <v>1</v>
      </c>
      <c r="AR490" s="247">
        <v>1</v>
      </c>
      <c r="AS490" s="247">
        <v>1</v>
      </c>
      <c r="AT490" s="247">
        <v>1</v>
      </c>
      <c r="AU490" s="247">
        <v>1</v>
      </c>
      <c r="AV490" s="247">
        <v>1</v>
      </c>
      <c r="AW490" s="247">
        <v>1</v>
      </c>
      <c r="AX490" s="247">
        <v>1</v>
      </c>
      <c r="AY490" s="247">
        <v>1</v>
      </c>
      <c r="AZ490" s="247">
        <v>1</v>
      </c>
      <c r="BA490" s="247">
        <v>1</v>
      </c>
      <c r="BB490" s="247">
        <v>1</v>
      </c>
      <c r="BC490" s="247">
        <v>1</v>
      </c>
      <c r="BD490" s="247">
        <v>1</v>
      </c>
      <c r="BE490" s="247">
        <v>1</v>
      </c>
      <c r="BF490" s="247">
        <v>1</v>
      </c>
      <c r="BG490" s="247">
        <v>1</v>
      </c>
      <c r="BH490" s="247">
        <v>1</v>
      </c>
      <c r="BI490" s="247">
        <v>1</v>
      </c>
      <c r="BJ490" s="247">
        <v>1</v>
      </c>
      <c r="BK490" s="247">
        <v>1</v>
      </c>
      <c r="BL490" s="247"/>
      <c r="BM490" s="248"/>
    </row>
    <row r="491" spans="1:65" s="236" customFormat="1" ht="5.25">
      <c r="A491" s="243">
        <v>280</v>
      </c>
      <c r="B491" s="249" t="s">
        <v>778</v>
      </c>
      <c r="C491" s="245" t="s">
        <v>526</v>
      </c>
      <c r="D491" s="246">
        <v>0.075</v>
      </c>
      <c r="E491" s="247">
        <v>1</v>
      </c>
      <c r="F491" s="247">
        <v>1</v>
      </c>
      <c r="G491" s="247">
        <v>1</v>
      </c>
      <c r="H491" s="247">
        <v>1</v>
      </c>
      <c r="I491" s="247">
        <v>1</v>
      </c>
      <c r="J491" s="247">
        <v>1</v>
      </c>
      <c r="K491" s="247">
        <v>1</v>
      </c>
      <c r="L491" s="247">
        <v>1</v>
      </c>
      <c r="M491" s="247">
        <v>1</v>
      </c>
      <c r="N491" s="247">
        <v>1</v>
      </c>
      <c r="O491" s="247">
        <v>1</v>
      </c>
      <c r="P491" s="247">
        <v>1</v>
      </c>
      <c r="Q491" s="247">
        <v>1</v>
      </c>
      <c r="R491" s="247">
        <v>1</v>
      </c>
      <c r="S491" s="247">
        <v>1</v>
      </c>
      <c r="T491" s="247">
        <v>1</v>
      </c>
      <c r="U491" s="247">
        <v>1</v>
      </c>
      <c r="V491" s="247">
        <v>1</v>
      </c>
      <c r="W491" s="247">
        <v>1</v>
      </c>
      <c r="X491" s="247">
        <v>1</v>
      </c>
      <c r="Y491" s="247">
        <v>1</v>
      </c>
      <c r="Z491" s="247">
        <v>1</v>
      </c>
      <c r="AA491" s="247">
        <v>1</v>
      </c>
      <c r="AB491" s="247">
        <v>1</v>
      </c>
      <c r="AC491" s="247">
        <v>1</v>
      </c>
      <c r="AD491" s="247">
        <v>1</v>
      </c>
      <c r="AE491" s="247">
        <v>1</v>
      </c>
      <c r="AF491" s="247">
        <v>1</v>
      </c>
      <c r="AG491" s="247">
        <v>1</v>
      </c>
      <c r="AH491" s="247">
        <v>1</v>
      </c>
      <c r="AI491" s="247">
        <v>1</v>
      </c>
      <c r="AJ491" s="247">
        <v>1</v>
      </c>
      <c r="AK491" s="247">
        <v>1</v>
      </c>
      <c r="AL491" s="247">
        <v>1</v>
      </c>
      <c r="AM491" s="247">
        <v>1</v>
      </c>
      <c r="AN491" s="247">
        <v>1</v>
      </c>
      <c r="AO491" s="247">
        <v>1</v>
      </c>
      <c r="AP491" s="247">
        <v>1</v>
      </c>
      <c r="AQ491" s="247">
        <v>1</v>
      </c>
      <c r="AR491" s="247">
        <v>1</v>
      </c>
      <c r="AS491" s="247">
        <v>1</v>
      </c>
      <c r="AT491" s="247">
        <v>1</v>
      </c>
      <c r="AU491" s="247">
        <v>1</v>
      </c>
      <c r="AV491" s="247">
        <v>1</v>
      </c>
      <c r="AW491" s="247">
        <v>1</v>
      </c>
      <c r="AX491" s="247">
        <v>1</v>
      </c>
      <c r="AY491" s="247">
        <v>1</v>
      </c>
      <c r="AZ491" s="247">
        <v>1</v>
      </c>
      <c r="BA491" s="247">
        <v>1</v>
      </c>
      <c r="BB491" s="247">
        <v>1</v>
      </c>
      <c r="BC491" s="247">
        <v>1</v>
      </c>
      <c r="BD491" s="247">
        <v>1</v>
      </c>
      <c r="BE491" s="247">
        <v>1</v>
      </c>
      <c r="BF491" s="247">
        <v>1</v>
      </c>
      <c r="BG491" s="247">
        <v>1</v>
      </c>
      <c r="BH491" s="247">
        <v>1</v>
      </c>
      <c r="BI491" s="247">
        <v>1</v>
      </c>
      <c r="BJ491" s="247">
        <v>1</v>
      </c>
      <c r="BK491" s="247">
        <v>1</v>
      </c>
      <c r="BL491" s="247"/>
      <c r="BM491" s="248"/>
    </row>
    <row r="492" spans="1:65" s="236" customFormat="1" ht="5.25">
      <c r="A492" s="243">
        <v>281</v>
      </c>
      <c r="B492" s="249" t="s">
        <v>779</v>
      </c>
      <c r="C492" s="245" t="s">
        <v>526</v>
      </c>
      <c r="D492" s="246">
        <v>0.07</v>
      </c>
      <c r="E492" s="247">
        <v>1</v>
      </c>
      <c r="F492" s="247">
        <v>1</v>
      </c>
      <c r="G492" s="247">
        <v>1</v>
      </c>
      <c r="H492" s="247">
        <v>1</v>
      </c>
      <c r="I492" s="247">
        <v>1</v>
      </c>
      <c r="J492" s="247">
        <v>1</v>
      </c>
      <c r="K492" s="247">
        <v>1</v>
      </c>
      <c r="L492" s="247">
        <v>1</v>
      </c>
      <c r="M492" s="247">
        <v>1</v>
      </c>
      <c r="N492" s="247">
        <v>1</v>
      </c>
      <c r="O492" s="247">
        <v>1</v>
      </c>
      <c r="P492" s="247">
        <v>1</v>
      </c>
      <c r="Q492" s="247">
        <v>1</v>
      </c>
      <c r="R492" s="247">
        <v>1</v>
      </c>
      <c r="S492" s="247">
        <v>1</v>
      </c>
      <c r="T492" s="247">
        <v>1</v>
      </c>
      <c r="U492" s="247">
        <v>1</v>
      </c>
      <c r="V492" s="247">
        <v>1</v>
      </c>
      <c r="W492" s="247">
        <v>1</v>
      </c>
      <c r="X492" s="247">
        <v>1</v>
      </c>
      <c r="Y492" s="247">
        <v>1</v>
      </c>
      <c r="Z492" s="247">
        <v>1</v>
      </c>
      <c r="AA492" s="247">
        <v>1</v>
      </c>
      <c r="AB492" s="247">
        <v>1</v>
      </c>
      <c r="AC492" s="247">
        <v>1</v>
      </c>
      <c r="AD492" s="247">
        <v>1</v>
      </c>
      <c r="AE492" s="247">
        <v>1</v>
      </c>
      <c r="AF492" s="247">
        <v>1</v>
      </c>
      <c r="AG492" s="247">
        <v>1</v>
      </c>
      <c r="AH492" s="247">
        <v>1</v>
      </c>
      <c r="AI492" s="247">
        <v>1</v>
      </c>
      <c r="AJ492" s="247">
        <v>1</v>
      </c>
      <c r="AK492" s="247">
        <v>1</v>
      </c>
      <c r="AL492" s="247">
        <v>1</v>
      </c>
      <c r="AM492" s="247">
        <v>1</v>
      </c>
      <c r="AN492" s="247">
        <v>1</v>
      </c>
      <c r="AO492" s="247">
        <v>1</v>
      </c>
      <c r="AP492" s="247">
        <v>1</v>
      </c>
      <c r="AQ492" s="247">
        <v>1</v>
      </c>
      <c r="AR492" s="247">
        <v>1</v>
      </c>
      <c r="AS492" s="247">
        <v>1</v>
      </c>
      <c r="AT492" s="247">
        <v>1</v>
      </c>
      <c r="AU492" s="247">
        <v>1</v>
      </c>
      <c r="AV492" s="247">
        <v>1</v>
      </c>
      <c r="AW492" s="247">
        <v>1</v>
      </c>
      <c r="AX492" s="247">
        <v>1</v>
      </c>
      <c r="AY492" s="247">
        <v>1</v>
      </c>
      <c r="AZ492" s="247">
        <v>1</v>
      </c>
      <c r="BA492" s="247">
        <v>1</v>
      </c>
      <c r="BB492" s="247">
        <v>1</v>
      </c>
      <c r="BC492" s="247">
        <v>1</v>
      </c>
      <c r="BD492" s="247">
        <v>1</v>
      </c>
      <c r="BE492" s="247">
        <v>1</v>
      </c>
      <c r="BF492" s="247">
        <v>1</v>
      </c>
      <c r="BG492" s="247">
        <v>1</v>
      </c>
      <c r="BH492" s="247">
        <v>1</v>
      </c>
      <c r="BI492" s="247">
        <v>1</v>
      </c>
      <c r="BJ492" s="247">
        <v>1</v>
      </c>
      <c r="BK492" s="247">
        <v>1</v>
      </c>
      <c r="BL492" s="247"/>
      <c r="BM492" s="248"/>
    </row>
    <row r="493" spans="1:65" s="236" customFormat="1" ht="5.25">
      <c r="A493" s="243">
        <v>282</v>
      </c>
      <c r="B493" s="249" t="s">
        <v>780</v>
      </c>
      <c r="C493" s="245" t="s">
        <v>526</v>
      </c>
      <c r="D493" s="246">
        <v>0.07</v>
      </c>
      <c r="E493" s="247">
        <v>1</v>
      </c>
      <c r="F493" s="247">
        <v>1</v>
      </c>
      <c r="G493" s="247">
        <v>1</v>
      </c>
      <c r="H493" s="247">
        <v>1</v>
      </c>
      <c r="I493" s="247">
        <v>1</v>
      </c>
      <c r="J493" s="247">
        <v>1</v>
      </c>
      <c r="K493" s="247">
        <v>1</v>
      </c>
      <c r="L493" s="247">
        <v>1</v>
      </c>
      <c r="M493" s="247">
        <v>1</v>
      </c>
      <c r="N493" s="247">
        <v>1</v>
      </c>
      <c r="O493" s="247">
        <v>1</v>
      </c>
      <c r="P493" s="247">
        <v>1</v>
      </c>
      <c r="Q493" s="247">
        <v>1</v>
      </c>
      <c r="R493" s="247">
        <v>1</v>
      </c>
      <c r="S493" s="247">
        <v>1</v>
      </c>
      <c r="T493" s="247">
        <v>1</v>
      </c>
      <c r="U493" s="247">
        <v>1</v>
      </c>
      <c r="V493" s="247">
        <v>1</v>
      </c>
      <c r="W493" s="247">
        <v>1</v>
      </c>
      <c r="X493" s="247">
        <v>1</v>
      </c>
      <c r="Y493" s="247">
        <v>1</v>
      </c>
      <c r="Z493" s="247">
        <v>1</v>
      </c>
      <c r="AA493" s="247">
        <v>1</v>
      </c>
      <c r="AB493" s="247">
        <v>1</v>
      </c>
      <c r="AC493" s="247">
        <v>1</v>
      </c>
      <c r="AD493" s="247">
        <v>1</v>
      </c>
      <c r="AE493" s="247">
        <v>1</v>
      </c>
      <c r="AF493" s="247">
        <v>1</v>
      </c>
      <c r="AG493" s="247">
        <v>1</v>
      </c>
      <c r="AH493" s="247">
        <v>1</v>
      </c>
      <c r="AI493" s="247">
        <v>1</v>
      </c>
      <c r="AJ493" s="247">
        <v>1</v>
      </c>
      <c r="AK493" s="247">
        <v>1</v>
      </c>
      <c r="AL493" s="247">
        <v>1</v>
      </c>
      <c r="AM493" s="247">
        <v>1</v>
      </c>
      <c r="AN493" s="247">
        <v>1</v>
      </c>
      <c r="AO493" s="247">
        <v>1</v>
      </c>
      <c r="AP493" s="247">
        <v>1</v>
      </c>
      <c r="AQ493" s="247">
        <v>1</v>
      </c>
      <c r="AR493" s="247">
        <v>1</v>
      </c>
      <c r="AS493" s="247">
        <v>1</v>
      </c>
      <c r="AT493" s="247">
        <v>1</v>
      </c>
      <c r="AU493" s="247">
        <v>1</v>
      </c>
      <c r="AV493" s="247">
        <v>1</v>
      </c>
      <c r="AW493" s="247">
        <v>1</v>
      </c>
      <c r="AX493" s="247">
        <v>1</v>
      </c>
      <c r="AY493" s="247">
        <v>1</v>
      </c>
      <c r="AZ493" s="247">
        <v>1</v>
      </c>
      <c r="BA493" s="247">
        <v>1</v>
      </c>
      <c r="BB493" s="247">
        <v>1</v>
      </c>
      <c r="BC493" s="247">
        <v>1</v>
      </c>
      <c r="BD493" s="247">
        <v>1</v>
      </c>
      <c r="BE493" s="247">
        <v>1</v>
      </c>
      <c r="BF493" s="247">
        <v>1</v>
      </c>
      <c r="BG493" s="247">
        <v>1</v>
      </c>
      <c r="BH493" s="247">
        <v>1</v>
      </c>
      <c r="BI493" s="247">
        <v>1</v>
      </c>
      <c r="BJ493" s="247">
        <v>1</v>
      </c>
      <c r="BK493" s="247">
        <v>1</v>
      </c>
      <c r="BL493" s="247"/>
      <c r="BM493" s="248"/>
    </row>
    <row r="494" spans="1:65" s="236" customFormat="1" ht="5.25">
      <c r="A494" s="243">
        <v>283</v>
      </c>
      <c r="B494" s="249" t="s">
        <v>781</v>
      </c>
      <c r="C494" s="245" t="s">
        <v>526</v>
      </c>
      <c r="D494" s="246">
        <v>0.072</v>
      </c>
      <c r="E494" s="247">
        <v>1</v>
      </c>
      <c r="F494" s="247">
        <v>1</v>
      </c>
      <c r="G494" s="247">
        <v>1</v>
      </c>
      <c r="H494" s="247">
        <v>1</v>
      </c>
      <c r="I494" s="247">
        <v>1</v>
      </c>
      <c r="J494" s="247">
        <v>1</v>
      </c>
      <c r="K494" s="247">
        <v>1</v>
      </c>
      <c r="L494" s="247">
        <v>1</v>
      </c>
      <c r="M494" s="247">
        <v>1</v>
      </c>
      <c r="N494" s="247">
        <v>1</v>
      </c>
      <c r="O494" s="247">
        <v>1</v>
      </c>
      <c r="P494" s="247">
        <v>1</v>
      </c>
      <c r="Q494" s="247">
        <v>1</v>
      </c>
      <c r="R494" s="247">
        <v>1</v>
      </c>
      <c r="S494" s="247">
        <v>1</v>
      </c>
      <c r="T494" s="247">
        <v>1</v>
      </c>
      <c r="U494" s="247">
        <v>1</v>
      </c>
      <c r="V494" s="247">
        <v>1</v>
      </c>
      <c r="W494" s="247">
        <v>1</v>
      </c>
      <c r="X494" s="247">
        <v>1</v>
      </c>
      <c r="Y494" s="247">
        <v>1</v>
      </c>
      <c r="Z494" s="247">
        <v>1</v>
      </c>
      <c r="AA494" s="247">
        <v>1</v>
      </c>
      <c r="AB494" s="247">
        <v>1</v>
      </c>
      <c r="AC494" s="247">
        <v>1</v>
      </c>
      <c r="AD494" s="247">
        <v>1</v>
      </c>
      <c r="AE494" s="247">
        <v>1</v>
      </c>
      <c r="AF494" s="247">
        <v>1</v>
      </c>
      <c r="AG494" s="247">
        <v>1</v>
      </c>
      <c r="AH494" s="247">
        <v>1</v>
      </c>
      <c r="AI494" s="247">
        <v>1</v>
      </c>
      <c r="AJ494" s="247">
        <v>1</v>
      </c>
      <c r="AK494" s="247">
        <v>1</v>
      </c>
      <c r="AL494" s="247">
        <v>1</v>
      </c>
      <c r="AM494" s="247">
        <v>1</v>
      </c>
      <c r="AN494" s="247">
        <v>1</v>
      </c>
      <c r="AO494" s="247">
        <v>1</v>
      </c>
      <c r="AP494" s="247">
        <v>1</v>
      </c>
      <c r="AQ494" s="247">
        <v>1</v>
      </c>
      <c r="AR494" s="247">
        <v>1</v>
      </c>
      <c r="AS494" s="247">
        <v>1</v>
      </c>
      <c r="AT494" s="247">
        <v>1</v>
      </c>
      <c r="AU494" s="247">
        <v>1</v>
      </c>
      <c r="AV494" s="247">
        <v>1</v>
      </c>
      <c r="AW494" s="247">
        <v>1</v>
      </c>
      <c r="AX494" s="247">
        <v>1</v>
      </c>
      <c r="AY494" s="247">
        <v>1</v>
      </c>
      <c r="AZ494" s="247">
        <v>1</v>
      </c>
      <c r="BA494" s="247">
        <v>1</v>
      </c>
      <c r="BB494" s="247">
        <v>1</v>
      </c>
      <c r="BC494" s="247">
        <v>1</v>
      </c>
      <c r="BD494" s="247">
        <v>1</v>
      </c>
      <c r="BE494" s="247">
        <v>1</v>
      </c>
      <c r="BF494" s="247">
        <v>1</v>
      </c>
      <c r="BG494" s="247">
        <v>1</v>
      </c>
      <c r="BH494" s="247">
        <v>1</v>
      </c>
      <c r="BI494" s="247">
        <v>1</v>
      </c>
      <c r="BJ494" s="247">
        <v>1</v>
      </c>
      <c r="BK494" s="247">
        <v>1</v>
      </c>
      <c r="BL494" s="247"/>
      <c r="BM494" s="248"/>
    </row>
    <row r="495" spans="1:65" s="236" customFormat="1" ht="5.25">
      <c r="A495" s="243">
        <v>284</v>
      </c>
      <c r="B495" s="249" t="s">
        <v>782</v>
      </c>
      <c r="C495" s="245" t="s">
        <v>526</v>
      </c>
      <c r="D495" s="246">
        <v>0.07</v>
      </c>
      <c r="E495" s="247">
        <v>1</v>
      </c>
      <c r="F495" s="247">
        <v>1</v>
      </c>
      <c r="G495" s="247">
        <v>1</v>
      </c>
      <c r="H495" s="247">
        <v>1</v>
      </c>
      <c r="I495" s="247">
        <v>1</v>
      </c>
      <c r="J495" s="247">
        <v>1</v>
      </c>
      <c r="K495" s="247">
        <v>1</v>
      </c>
      <c r="L495" s="247">
        <v>1</v>
      </c>
      <c r="M495" s="247">
        <v>1</v>
      </c>
      <c r="N495" s="247">
        <v>1</v>
      </c>
      <c r="O495" s="247">
        <v>1</v>
      </c>
      <c r="P495" s="247">
        <v>1</v>
      </c>
      <c r="Q495" s="247">
        <v>1</v>
      </c>
      <c r="R495" s="247">
        <v>1</v>
      </c>
      <c r="S495" s="247">
        <v>1</v>
      </c>
      <c r="T495" s="247">
        <v>1</v>
      </c>
      <c r="U495" s="247">
        <v>1</v>
      </c>
      <c r="V495" s="247">
        <v>1</v>
      </c>
      <c r="W495" s="247">
        <v>1</v>
      </c>
      <c r="X495" s="247">
        <v>1</v>
      </c>
      <c r="Y495" s="247">
        <v>1</v>
      </c>
      <c r="Z495" s="247">
        <v>1</v>
      </c>
      <c r="AA495" s="247">
        <v>1</v>
      </c>
      <c r="AB495" s="247">
        <v>1</v>
      </c>
      <c r="AC495" s="247">
        <v>1</v>
      </c>
      <c r="AD495" s="247">
        <v>1</v>
      </c>
      <c r="AE495" s="247">
        <v>1</v>
      </c>
      <c r="AF495" s="247">
        <v>1</v>
      </c>
      <c r="AG495" s="247">
        <v>1</v>
      </c>
      <c r="AH495" s="247">
        <v>1</v>
      </c>
      <c r="AI495" s="247">
        <v>1</v>
      </c>
      <c r="AJ495" s="247">
        <v>1</v>
      </c>
      <c r="AK495" s="247">
        <v>1</v>
      </c>
      <c r="AL495" s="247">
        <v>1</v>
      </c>
      <c r="AM495" s="247">
        <v>1</v>
      </c>
      <c r="AN495" s="247">
        <v>1</v>
      </c>
      <c r="AO495" s="247">
        <v>1</v>
      </c>
      <c r="AP495" s="247">
        <v>1</v>
      </c>
      <c r="AQ495" s="247">
        <v>1</v>
      </c>
      <c r="AR495" s="247">
        <v>1</v>
      </c>
      <c r="AS495" s="247">
        <v>1</v>
      </c>
      <c r="AT495" s="247">
        <v>1</v>
      </c>
      <c r="AU495" s="247">
        <v>1</v>
      </c>
      <c r="AV495" s="247">
        <v>1</v>
      </c>
      <c r="AW495" s="247">
        <v>1</v>
      </c>
      <c r="AX495" s="247">
        <v>1</v>
      </c>
      <c r="AY495" s="247">
        <v>1</v>
      </c>
      <c r="AZ495" s="247">
        <v>1</v>
      </c>
      <c r="BA495" s="247">
        <v>1</v>
      </c>
      <c r="BB495" s="247">
        <v>1</v>
      </c>
      <c r="BC495" s="247">
        <v>1</v>
      </c>
      <c r="BD495" s="247">
        <v>1</v>
      </c>
      <c r="BE495" s="247">
        <v>1</v>
      </c>
      <c r="BF495" s="247">
        <v>1</v>
      </c>
      <c r="BG495" s="247">
        <v>1</v>
      </c>
      <c r="BH495" s="247">
        <v>1</v>
      </c>
      <c r="BI495" s="247">
        <v>1</v>
      </c>
      <c r="BJ495" s="247">
        <v>1</v>
      </c>
      <c r="BK495" s="247">
        <v>1</v>
      </c>
      <c r="BL495" s="247"/>
      <c r="BM495" s="248"/>
    </row>
    <row r="496" spans="1:65" s="236" customFormat="1" ht="5.25">
      <c r="A496" s="243">
        <v>285</v>
      </c>
      <c r="B496" s="249" t="s">
        <v>783</v>
      </c>
      <c r="C496" s="245" t="s">
        <v>526</v>
      </c>
      <c r="D496" s="246">
        <v>0.072</v>
      </c>
      <c r="E496" s="247">
        <v>1</v>
      </c>
      <c r="F496" s="247">
        <v>1</v>
      </c>
      <c r="G496" s="247">
        <v>1</v>
      </c>
      <c r="H496" s="247">
        <v>1</v>
      </c>
      <c r="I496" s="247">
        <v>1</v>
      </c>
      <c r="J496" s="247">
        <v>1</v>
      </c>
      <c r="K496" s="247">
        <v>1</v>
      </c>
      <c r="L496" s="247">
        <v>1</v>
      </c>
      <c r="M496" s="247">
        <v>1</v>
      </c>
      <c r="N496" s="247">
        <v>1</v>
      </c>
      <c r="O496" s="247">
        <v>1</v>
      </c>
      <c r="P496" s="247">
        <v>1</v>
      </c>
      <c r="Q496" s="247">
        <v>1</v>
      </c>
      <c r="R496" s="247">
        <v>1</v>
      </c>
      <c r="S496" s="247">
        <v>1</v>
      </c>
      <c r="T496" s="247">
        <v>1</v>
      </c>
      <c r="U496" s="247">
        <v>1</v>
      </c>
      <c r="V496" s="247">
        <v>1</v>
      </c>
      <c r="W496" s="247">
        <v>1</v>
      </c>
      <c r="X496" s="247">
        <v>1</v>
      </c>
      <c r="Y496" s="247">
        <v>1</v>
      </c>
      <c r="Z496" s="247">
        <v>1</v>
      </c>
      <c r="AA496" s="247">
        <v>1</v>
      </c>
      <c r="AB496" s="247">
        <v>1</v>
      </c>
      <c r="AC496" s="247">
        <v>1</v>
      </c>
      <c r="AD496" s="247">
        <v>1</v>
      </c>
      <c r="AE496" s="247">
        <v>1</v>
      </c>
      <c r="AF496" s="247">
        <v>1</v>
      </c>
      <c r="AG496" s="247">
        <v>1</v>
      </c>
      <c r="AH496" s="247">
        <v>1</v>
      </c>
      <c r="AI496" s="247">
        <v>1</v>
      </c>
      <c r="AJ496" s="247">
        <v>1</v>
      </c>
      <c r="AK496" s="247">
        <v>1</v>
      </c>
      <c r="AL496" s="247">
        <v>1</v>
      </c>
      <c r="AM496" s="247">
        <v>1</v>
      </c>
      <c r="AN496" s="247">
        <v>1</v>
      </c>
      <c r="AO496" s="247">
        <v>1</v>
      </c>
      <c r="AP496" s="247">
        <v>1</v>
      </c>
      <c r="AQ496" s="247">
        <v>1</v>
      </c>
      <c r="AR496" s="247">
        <v>1</v>
      </c>
      <c r="AS496" s="247">
        <v>1</v>
      </c>
      <c r="AT496" s="247">
        <v>1</v>
      </c>
      <c r="AU496" s="247">
        <v>1</v>
      </c>
      <c r="AV496" s="247">
        <v>1</v>
      </c>
      <c r="AW496" s="247">
        <v>1</v>
      </c>
      <c r="AX496" s="247">
        <v>1</v>
      </c>
      <c r="AY496" s="247">
        <v>1</v>
      </c>
      <c r="AZ496" s="247">
        <v>1</v>
      </c>
      <c r="BA496" s="247">
        <v>1</v>
      </c>
      <c r="BB496" s="247">
        <v>1</v>
      </c>
      <c r="BC496" s="247">
        <v>1</v>
      </c>
      <c r="BD496" s="247">
        <v>1</v>
      </c>
      <c r="BE496" s="247">
        <v>1</v>
      </c>
      <c r="BF496" s="247">
        <v>1</v>
      </c>
      <c r="BG496" s="247">
        <v>1</v>
      </c>
      <c r="BH496" s="247">
        <v>1</v>
      </c>
      <c r="BI496" s="247">
        <v>1</v>
      </c>
      <c r="BJ496" s="247">
        <v>1</v>
      </c>
      <c r="BK496" s="247">
        <v>1</v>
      </c>
      <c r="BL496" s="247"/>
      <c r="BM496" s="248"/>
    </row>
    <row r="497" spans="1:65" s="236" customFormat="1" ht="5.25">
      <c r="A497" s="243">
        <v>286</v>
      </c>
      <c r="B497" s="249" t="s">
        <v>73</v>
      </c>
      <c r="C497" s="245" t="s">
        <v>526</v>
      </c>
      <c r="D497" s="246">
        <v>0.072</v>
      </c>
      <c r="E497" s="247">
        <v>1</v>
      </c>
      <c r="F497" s="247">
        <v>1</v>
      </c>
      <c r="G497" s="247">
        <v>1</v>
      </c>
      <c r="H497" s="247">
        <v>1</v>
      </c>
      <c r="I497" s="247">
        <v>1</v>
      </c>
      <c r="J497" s="247">
        <v>1</v>
      </c>
      <c r="K497" s="247">
        <v>1</v>
      </c>
      <c r="L497" s="247">
        <v>1</v>
      </c>
      <c r="M497" s="247">
        <v>1</v>
      </c>
      <c r="N497" s="247">
        <v>1</v>
      </c>
      <c r="O497" s="247">
        <v>1</v>
      </c>
      <c r="P497" s="247">
        <v>1</v>
      </c>
      <c r="Q497" s="247">
        <v>1</v>
      </c>
      <c r="R497" s="247">
        <v>1</v>
      </c>
      <c r="S497" s="247">
        <v>1</v>
      </c>
      <c r="T497" s="247">
        <v>1</v>
      </c>
      <c r="U497" s="247">
        <v>1</v>
      </c>
      <c r="V497" s="247">
        <v>1</v>
      </c>
      <c r="W497" s="247">
        <v>1</v>
      </c>
      <c r="X497" s="247">
        <v>1</v>
      </c>
      <c r="Y497" s="247">
        <v>1</v>
      </c>
      <c r="Z497" s="247">
        <v>1</v>
      </c>
      <c r="AA497" s="247">
        <v>1</v>
      </c>
      <c r="AB497" s="247">
        <v>1</v>
      </c>
      <c r="AC497" s="247">
        <v>1</v>
      </c>
      <c r="AD497" s="247">
        <v>1</v>
      </c>
      <c r="AE497" s="247">
        <v>1</v>
      </c>
      <c r="AF497" s="247">
        <v>1</v>
      </c>
      <c r="AG497" s="247">
        <v>1</v>
      </c>
      <c r="AH497" s="247">
        <v>1</v>
      </c>
      <c r="AI497" s="247">
        <v>1</v>
      </c>
      <c r="AJ497" s="247">
        <v>1</v>
      </c>
      <c r="AK497" s="247">
        <v>1</v>
      </c>
      <c r="AL497" s="247">
        <v>1</v>
      </c>
      <c r="AM497" s="247">
        <v>1</v>
      </c>
      <c r="AN497" s="247">
        <v>1</v>
      </c>
      <c r="AO497" s="247">
        <v>1</v>
      </c>
      <c r="AP497" s="247">
        <v>1</v>
      </c>
      <c r="AQ497" s="247">
        <v>1</v>
      </c>
      <c r="AR497" s="247">
        <v>1</v>
      </c>
      <c r="AS497" s="247">
        <v>1</v>
      </c>
      <c r="AT497" s="247">
        <v>1</v>
      </c>
      <c r="AU497" s="247">
        <v>1</v>
      </c>
      <c r="AV497" s="247">
        <v>1</v>
      </c>
      <c r="AW497" s="247">
        <v>1</v>
      </c>
      <c r="AX497" s="247">
        <v>1</v>
      </c>
      <c r="AY497" s="247">
        <v>1</v>
      </c>
      <c r="AZ497" s="247">
        <v>1</v>
      </c>
      <c r="BA497" s="247">
        <v>1</v>
      </c>
      <c r="BB497" s="247">
        <v>1</v>
      </c>
      <c r="BC497" s="247">
        <v>1</v>
      </c>
      <c r="BD497" s="247">
        <v>1</v>
      </c>
      <c r="BE497" s="247">
        <v>1</v>
      </c>
      <c r="BF497" s="247">
        <v>1</v>
      </c>
      <c r="BG497" s="247">
        <v>1</v>
      </c>
      <c r="BH497" s="247">
        <v>1</v>
      </c>
      <c r="BI497" s="247">
        <v>1</v>
      </c>
      <c r="BJ497" s="247">
        <v>1</v>
      </c>
      <c r="BK497" s="247">
        <v>1</v>
      </c>
      <c r="BL497" s="247"/>
      <c r="BM497" s="248"/>
    </row>
    <row r="498" spans="1:65" s="236" customFormat="1" ht="5.25">
      <c r="A498" s="243">
        <v>287</v>
      </c>
      <c r="B498" s="249" t="s">
        <v>784</v>
      </c>
      <c r="C498" s="245" t="s">
        <v>526</v>
      </c>
      <c r="D498" s="246">
        <v>0.07</v>
      </c>
      <c r="E498" s="247">
        <v>1</v>
      </c>
      <c r="F498" s="247">
        <v>1</v>
      </c>
      <c r="G498" s="247">
        <v>1</v>
      </c>
      <c r="H498" s="247">
        <v>1</v>
      </c>
      <c r="I498" s="247">
        <v>1</v>
      </c>
      <c r="J498" s="247">
        <v>1</v>
      </c>
      <c r="K498" s="247">
        <v>1</v>
      </c>
      <c r="L498" s="247">
        <v>1</v>
      </c>
      <c r="M498" s="247">
        <v>1</v>
      </c>
      <c r="N498" s="247">
        <v>1</v>
      </c>
      <c r="O498" s="247">
        <v>1</v>
      </c>
      <c r="P498" s="247">
        <v>1</v>
      </c>
      <c r="Q498" s="247">
        <v>1</v>
      </c>
      <c r="R498" s="247">
        <v>1</v>
      </c>
      <c r="S498" s="247">
        <v>1</v>
      </c>
      <c r="T498" s="247">
        <v>1</v>
      </c>
      <c r="U498" s="247">
        <v>1</v>
      </c>
      <c r="V498" s="247">
        <v>1</v>
      </c>
      <c r="W498" s="247">
        <v>1</v>
      </c>
      <c r="X498" s="247">
        <v>1</v>
      </c>
      <c r="Y498" s="247">
        <v>1</v>
      </c>
      <c r="Z498" s="247">
        <v>1</v>
      </c>
      <c r="AA498" s="247">
        <v>1</v>
      </c>
      <c r="AB498" s="247">
        <v>1</v>
      </c>
      <c r="AC498" s="247">
        <v>1</v>
      </c>
      <c r="AD498" s="247">
        <v>1</v>
      </c>
      <c r="AE498" s="247">
        <v>1</v>
      </c>
      <c r="AF498" s="247">
        <v>1</v>
      </c>
      <c r="AG498" s="247">
        <v>1</v>
      </c>
      <c r="AH498" s="247">
        <v>1</v>
      </c>
      <c r="AI498" s="247">
        <v>1</v>
      </c>
      <c r="AJ498" s="247">
        <v>1</v>
      </c>
      <c r="AK498" s="247">
        <v>1</v>
      </c>
      <c r="AL498" s="247">
        <v>1</v>
      </c>
      <c r="AM498" s="247">
        <v>1</v>
      </c>
      <c r="AN498" s="247">
        <v>1</v>
      </c>
      <c r="AO498" s="247">
        <v>1</v>
      </c>
      <c r="AP498" s="247">
        <v>1</v>
      </c>
      <c r="AQ498" s="247">
        <v>1</v>
      </c>
      <c r="AR498" s="247">
        <v>1</v>
      </c>
      <c r="AS498" s="247">
        <v>1</v>
      </c>
      <c r="AT498" s="247">
        <v>1</v>
      </c>
      <c r="AU498" s="247">
        <v>1</v>
      </c>
      <c r="AV498" s="247">
        <v>1</v>
      </c>
      <c r="AW498" s="247">
        <v>1</v>
      </c>
      <c r="AX498" s="247">
        <v>1</v>
      </c>
      <c r="AY498" s="247">
        <v>1</v>
      </c>
      <c r="AZ498" s="247">
        <v>1</v>
      </c>
      <c r="BA498" s="247">
        <v>1</v>
      </c>
      <c r="BB498" s="247">
        <v>1</v>
      </c>
      <c r="BC498" s="247">
        <v>1</v>
      </c>
      <c r="BD498" s="247">
        <v>1</v>
      </c>
      <c r="BE498" s="247">
        <v>1</v>
      </c>
      <c r="BF498" s="247">
        <v>1</v>
      </c>
      <c r="BG498" s="247">
        <v>1</v>
      </c>
      <c r="BH498" s="247">
        <v>1</v>
      </c>
      <c r="BI498" s="247">
        <v>1</v>
      </c>
      <c r="BJ498" s="247">
        <v>1</v>
      </c>
      <c r="BK498" s="247">
        <v>1</v>
      </c>
      <c r="BL498" s="247"/>
      <c r="BM498" s="248"/>
    </row>
    <row r="499" spans="1:65" s="236" customFormat="1" ht="5.25">
      <c r="A499" s="243">
        <v>288</v>
      </c>
      <c r="B499" s="249" t="s">
        <v>785</v>
      </c>
      <c r="C499" s="245" t="s">
        <v>526</v>
      </c>
      <c r="D499" s="246">
        <v>0.07</v>
      </c>
      <c r="E499" s="247">
        <v>1</v>
      </c>
      <c r="F499" s="247">
        <v>1</v>
      </c>
      <c r="G499" s="247">
        <v>1</v>
      </c>
      <c r="H499" s="247">
        <v>1</v>
      </c>
      <c r="I499" s="247">
        <v>1</v>
      </c>
      <c r="J499" s="247">
        <v>1</v>
      </c>
      <c r="K499" s="247">
        <v>1</v>
      </c>
      <c r="L499" s="247">
        <v>1</v>
      </c>
      <c r="M499" s="247">
        <v>1</v>
      </c>
      <c r="N499" s="247">
        <v>1</v>
      </c>
      <c r="O499" s="247">
        <v>1</v>
      </c>
      <c r="P499" s="247">
        <v>1</v>
      </c>
      <c r="Q499" s="247">
        <v>1</v>
      </c>
      <c r="R499" s="247">
        <v>1</v>
      </c>
      <c r="S499" s="247">
        <v>1</v>
      </c>
      <c r="T499" s="247">
        <v>1</v>
      </c>
      <c r="U499" s="247">
        <v>1</v>
      </c>
      <c r="V499" s="247">
        <v>1</v>
      </c>
      <c r="W499" s="247">
        <v>1</v>
      </c>
      <c r="X499" s="247">
        <v>1</v>
      </c>
      <c r="Y499" s="247">
        <v>1</v>
      </c>
      <c r="Z499" s="247">
        <v>1</v>
      </c>
      <c r="AA499" s="247">
        <v>1</v>
      </c>
      <c r="AB499" s="247">
        <v>1</v>
      </c>
      <c r="AC499" s="247">
        <v>1</v>
      </c>
      <c r="AD499" s="247">
        <v>1</v>
      </c>
      <c r="AE499" s="247">
        <v>1</v>
      </c>
      <c r="AF499" s="247">
        <v>1</v>
      </c>
      <c r="AG499" s="247">
        <v>1</v>
      </c>
      <c r="AH499" s="247">
        <v>1</v>
      </c>
      <c r="AI499" s="247">
        <v>1</v>
      </c>
      <c r="AJ499" s="247">
        <v>1</v>
      </c>
      <c r="AK499" s="247">
        <v>1</v>
      </c>
      <c r="AL499" s="247">
        <v>1</v>
      </c>
      <c r="AM499" s="247">
        <v>1</v>
      </c>
      <c r="AN499" s="247">
        <v>1</v>
      </c>
      <c r="AO499" s="247">
        <v>1</v>
      </c>
      <c r="AP499" s="247">
        <v>1</v>
      </c>
      <c r="AQ499" s="247">
        <v>1</v>
      </c>
      <c r="AR499" s="247">
        <v>1</v>
      </c>
      <c r="AS499" s="247">
        <v>1</v>
      </c>
      <c r="AT499" s="247">
        <v>1</v>
      </c>
      <c r="AU499" s="247">
        <v>1</v>
      </c>
      <c r="AV499" s="247">
        <v>1</v>
      </c>
      <c r="AW499" s="247">
        <v>1</v>
      </c>
      <c r="AX499" s="247">
        <v>1</v>
      </c>
      <c r="AY499" s="247">
        <v>1</v>
      </c>
      <c r="AZ499" s="247">
        <v>1</v>
      </c>
      <c r="BA499" s="247">
        <v>1</v>
      </c>
      <c r="BB499" s="247">
        <v>1</v>
      </c>
      <c r="BC499" s="247">
        <v>1</v>
      </c>
      <c r="BD499" s="247">
        <v>1</v>
      </c>
      <c r="BE499" s="247">
        <v>1</v>
      </c>
      <c r="BF499" s="247">
        <v>1</v>
      </c>
      <c r="BG499" s="247">
        <v>1</v>
      </c>
      <c r="BH499" s="247">
        <v>1</v>
      </c>
      <c r="BI499" s="247">
        <v>1</v>
      </c>
      <c r="BJ499" s="247">
        <v>1</v>
      </c>
      <c r="BK499" s="247">
        <v>1</v>
      </c>
      <c r="BL499" s="247"/>
      <c r="BM499" s="248"/>
    </row>
    <row r="500" spans="1:65" s="236" customFormat="1" ht="5.25">
      <c r="A500" s="243">
        <v>289</v>
      </c>
      <c r="B500" s="249" t="s">
        <v>786</v>
      </c>
      <c r="C500" s="245" t="s">
        <v>526</v>
      </c>
      <c r="D500" s="246">
        <v>0.072</v>
      </c>
      <c r="E500" s="247">
        <v>1</v>
      </c>
      <c r="F500" s="247">
        <v>1</v>
      </c>
      <c r="G500" s="247">
        <v>1</v>
      </c>
      <c r="H500" s="247">
        <v>1</v>
      </c>
      <c r="I500" s="247">
        <v>1</v>
      </c>
      <c r="J500" s="247">
        <v>1</v>
      </c>
      <c r="K500" s="247">
        <v>1</v>
      </c>
      <c r="L500" s="247">
        <v>1</v>
      </c>
      <c r="M500" s="247">
        <v>1</v>
      </c>
      <c r="N500" s="247">
        <v>1</v>
      </c>
      <c r="O500" s="247">
        <v>1</v>
      </c>
      <c r="P500" s="247">
        <v>1</v>
      </c>
      <c r="Q500" s="247">
        <v>1</v>
      </c>
      <c r="R500" s="247">
        <v>1</v>
      </c>
      <c r="S500" s="247">
        <v>1</v>
      </c>
      <c r="T500" s="247">
        <v>1</v>
      </c>
      <c r="U500" s="247">
        <v>1</v>
      </c>
      <c r="V500" s="247">
        <v>1</v>
      </c>
      <c r="W500" s="247">
        <v>1</v>
      </c>
      <c r="X500" s="247">
        <v>1</v>
      </c>
      <c r="Y500" s="247">
        <v>1</v>
      </c>
      <c r="Z500" s="247">
        <v>1</v>
      </c>
      <c r="AA500" s="247">
        <v>1</v>
      </c>
      <c r="AB500" s="247">
        <v>1</v>
      </c>
      <c r="AC500" s="247">
        <v>1</v>
      </c>
      <c r="AD500" s="247">
        <v>1</v>
      </c>
      <c r="AE500" s="247">
        <v>1</v>
      </c>
      <c r="AF500" s="247">
        <v>1</v>
      </c>
      <c r="AG500" s="247">
        <v>1</v>
      </c>
      <c r="AH500" s="247">
        <v>1</v>
      </c>
      <c r="AI500" s="247">
        <v>1</v>
      </c>
      <c r="AJ500" s="247">
        <v>1</v>
      </c>
      <c r="AK500" s="247">
        <v>1</v>
      </c>
      <c r="AL500" s="247">
        <v>1</v>
      </c>
      <c r="AM500" s="247">
        <v>1</v>
      </c>
      <c r="AN500" s="247">
        <v>1</v>
      </c>
      <c r="AO500" s="247">
        <v>1</v>
      </c>
      <c r="AP500" s="247">
        <v>1</v>
      </c>
      <c r="AQ500" s="247">
        <v>1</v>
      </c>
      <c r="AR500" s="247">
        <v>1</v>
      </c>
      <c r="AS500" s="247">
        <v>1</v>
      </c>
      <c r="AT500" s="247">
        <v>1</v>
      </c>
      <c r="AU500" s="247">
        <v>1</v>
      </c>
      <c r="AV500" s="247">
        <v>1</v>
      </c>
      <c r="AW500" s="247">
        <v>1</v>
      </c>
      <c r="AX500" s="247">
        <v>1</v>
      </c>
      <c r="AY500" s="247">
        <v>1</v>
      </c>
      <c r="AZ500" s="247">
        <v>1</v>
      </c>
      <c r="BA500" s="247">
        <v>1</v>
      </c>
      <c r="BB500" s="247">
        <v>1</v>
      </c>
      <c r="BC500" s="247">
        <v>1</v>
      </c>
      <c r="BD500" s="247">
        <v>1</v>
      </c>
      <c r="BE500" s="247">
        <v>1</v>
      </c>
      <c r="BF500" s="247">
        <v>1</v>
      </c>
      <c r="BG500" s="247">
        <v>1</v>
      </c>
      <c r="BH500" s="247">
        <v>1</v>
      </c>
      <c r="BI500" s="247">
        <v>1</v>
      </c>
      <c r="BJ500" s="247">
        <v>1</v>
      </c>
      <c r="BK500" s="247">
        <v>1</v>
      </c>
      <c r="BL500" s="247"/>
      <c r="BM500" s="248"/>
    </row>
    <row r="501" spans="1:65" s="236" customFormat="1" ht="5.25">
      <c r="A501" s="243">
        <v>290</v>
      </c>
      <c r="B501" s="249" t="s">
        <v>787</v>
      </c>
      <c r="C501" s="245" t="s">
        <v>526</v>
      </c>
      <c r="D501" s="246">
        <v>0.072</v>
      </c>
      <c r="E501" s="247">
        <v>1</v>
      </c>
      <c r="F501" s="247">
        <v>1</v>
      </c>
      <c r="G501" s="247">
        <v>1</v>
      </c>
      <c r="H501" s="247">
        <v>1</v>
      </c>
      <c r="I501" s="247">
        <v>1</v>
      </c>
      <c r="J501" s="247">
        <v>1</v>
      </c>
      <c r="K501" s="247">
        <v>1</v>
      </c>
      <c r="L501" s="247">
        <v>1</v>
      </c>
      <c r="M501" s="247">
        <v>1</v>
      </c>
      <c r="N501" s="247">
        <v>1</v>
      </c>
      <c r="O501" s="247">
        <v>1</v>
      </c>
      <c r="P501" s="247">
        <v>1</v>
      </c>
      <c r="Q501" s="247">
        <v>1</v>
      </c>
      <c r="R501" s="247">
        <v>1</v>
      </c>
      <c r="S501" s="247">
        <v>1</v>
      </c>
      <c r="T501" s="247">
        <v>1</v>
      </c>
      <c r="U501" s="247">
        <v>1</v>
      </c>
      <c r="V501" s="247">
        <v>1</v>
      </c>
      <c r="W501" s="247">
        <v>1</v>
      </c>
      <c r="X501" s="247">
        <v>1</v>
      </c>
      <c r="Y501" s="247">
        <v>1</v>
      </c>
      <c r="Z501" s="247">
        <v>1</v>
      </c>
      <c r="AA501" s="247">
        <v>1</v>
      </c>
      <c r="AB501" s="247">
        <v>1</v>
      </c>
      <c r="AC501" s="247">
        <v>1</v>
      </c>
      <c r="AD501" s="247">
        <v>1</v>
      </c>
      <c r="AE501" s="247">
        <v>1</v>
      </c>
      <c r="AF501" s="247">
        <v>1</v>
      </c>
      <c r="AG501" s="247">
        <v>1</v>
      </c>
      <c r="AH501" s="247">
        <v>1</v>
      </c>
      <c r="AI501" s="247">
        <v>1</v>
      </c>
      <c r="AJ501" s="247">
        <v>1</v>
      </c>
      <c r="AK501" s="247">
        <v>1</v>
      </c>
      <c r="AL501" s="247">
        <v>1</v>
      </c>
      <c r="AM501" s="247">
        <v>1</v>
      </c>
      <c r="AN501" s="247">
        <v>1</v>
      </c>
      <c r="AO501" s="247">
        <v>1</v>
      </c>
      <c r="AP501" s="247">
        <v>1</v>
      </c>
      <c r="AQ501" s="247">
        <v>1</v>
      </c>
      <c r="AR501" s="247">
        <v>1</v>
      </c>
      <c r="AS501" s="247">
        <v>1</v>
      </c>
      <c r="AT501" s="247">
        <v>1</v>
      </c>
      <c r="AU501" s="247">
        <v>1</v>
      </c>
      <c r="AV501" s="247">
        <v>1</v>
      </c>
      <c r="AW501" s="247">
        <v>1</v>
      </c>
      <c r="AX501" s="247">
        <v>1</v>
      </c>
      <c r="AY501" s="247">
        <v>1</v>
      </c>
      <c r="AZ501" s="247">
        <v>1</v>
      </c>
      <c r="BA501" s="247">
        <v>1</v>
      </c>
      <c r="BB501" s="247">
        <v>1</v>
      </c>
      <c r="BC501" s="247">
        <v>1</v>
      </c>
      <c r="BD501" s="247">
        <v>1</v>
      </c>
      <c r="BE501" s="247">
        <v>1</v>
      </c>
      <c r="BF501" s="247">
        <v>1</v>
      </c>
      <c r="BG501" s="247">
        <v>1</v>
      </c>
      <c r="BH501" s="247">
        <v>1</v>
      </c>
      <c r="BI501" s="247">
        <v>1</v>
      </c>
      <c r="BJ501" s="247">
        <v>1</v>
      </c>
      <c r="BK501" s="247">
        <v>1</v>
      </c>
      <c r="BL501" s="247"/>
      <c r="BM501" s="248"/>
    </row>
    <row r="502" spans="1:65" s="236" customFormat="1" ht="5.25">
      <c r="A502" s="243">
        <v>291</v>
      </c>
      <c r="B502" s="249" t="s">
        <v>788</v>
      </c>
      <c r="C502" s="245" t="s">
        <v>526</v>
      </c>
      <c r="D502" s="246">
        <v>0.072</v>
      </c>
      <c r="E502" s="247">
        <v>1</v>
      </c>
      <c r="F502" s="247">
        <v>1</v>
      </c>
      <c r="G502" s="247">
        <v>1</v>
      </c>
      <c r="H502" s="247">
        <v>1</v>
      </c>
      <c r="I502" s="247">
        <v>1</v>
      </c>
      <c r="J502" s="247">
        <v>1</v>
      </c>
      <c r="K502" s="247">
        <v>1</v>
      </c>
      <c r="L502" s="247">
        <v>1</v>
      </c>
      <c r="M502" s="247">
        <v>1</v>
      </c>
      <c r="N502" s="247">
        <v>1</v>
      </c>
      <c r="O502" s="247">
        <v>1</v>
      </c>
      <c r="P502" s="247">
        <v>1</v>
      </c>
      <c r="Q502" s="247">
        <v>1</v>
      </c>
      <c r="R502" s="247">
        <v>1</v>
      </c>
      <c r="S502" s="247">
        <v>1</v>
      </c>
      <c r="T502" s="247">
        <v>1</v>
      </c>
      <c r="U502" s="247">
        <v>1</v>
      </c>
      <c r="V502" s="247">
        <v>1</v>
      </c>
      <c r="W502" s="247">
        <v>1</v>
      </c>
      <c r="X502" s="247">
        <v>1</v>
      </c>
      <c r="Y502" s="247">
        <v>1</v>
      </c>
      <c r="Z502" s="247">
        <v>1</v>
      </c>
      <c r="AA502" s="247">
        <v>1</v>
      </c>
      <c r="AB502" s="247">
        <v>1</v>
      </c>
      <c r="AC502" s="247">
        <v>1</v>
      </c>
      <c r="AD502" s="247">
        <v>1</v>
      </c>
      <c r="AE502" s="247">
        <v>1</v>
      </c>
      <c r="AF502" s="247">
        <v>1</v>
      </c>
      <c r="AG502" s="247">
        <v>1</v>
      </c>
      <c r="AH502" s="247">
        <v>1</v>
      </c>
      <c r="AI502" s="247">
        <v>1</v>
      </c>
      <c r="AJ502" s="247">
        <v>1</v>
      </c>
      <c r="AK502" s="247">
        <v>1</v>
      </c>
      <c r="AL502" s="247">
        <v>1</v>
      </c>
      <c r="AM502" s="247">
        <v>1</v>
      </c>
      <c r="AN502" s="247">
        <v>1</v>
      </c>
      <c r="AO502" s="247">
        <v>1</v>
      </c>
      <c r="AP502" s="247">
        <v>1</v>
      </c>
      <c r="AQ502" s="247">
        <v>1</v>
      </c>
      <c r="AR502" s="247">
        <v>1</v>
      </c>
      <c r="AS502" s="247">
        <v>1</v>
      </c>
      <c r="AT502" s="247">
        <v>1</v>
      </c>
      <c r="AU502" s="247">
        <v>1</v>
      </c>
      <c r="AV502" s="247">
        <v>1</v>
      </c>
      <c r="AW502" s="247">
        <v>1</v>
      </c>
      <c r="AX502" s="247">
        <v>1</v>
      </c>
      <c r="AY502" s="247">
        <v>1</v>
      </c>
      <c r="AZ502" s="247">
        <v>1</v>
      </c>
      <c r="BA502" s="247">
        <v>1</v>
      </c>
      <c r="BB502" s="247">
        <v>1</v>
      </c>
      <c r="BC502" s="247">
        <v>1</v>
      </c>
      <c r="BD502" s="247">
        <v>1</v>
      </c>
      <c r="BE502" s="247">
        <v>1</v>
      </c>
      <c r="BF502" s="247">
        <v>1</v>
      </c>
      <c r="BG502" s="247">
        <v>1</v>
      </c>
      <c r="BH502" s="247">
        <v>1</v>
      </c>
      <c r="BI502" s="247">
        <v>1</v>
      </c>
      <c r="BJ502" s="247">
        <v>1</v>
      </c>
      <c r="BK502" s="247">
        <v>1</v>
      </c>
      <c r="BL502" s="247"/>
      <c r="BM502" s="248"/>
    </row>
    <row r="503" spans="1:65" s="255" customFormat="1" ht="5.25">
      <c r="A503" s="243">
        <v>292</v>
      </c>
      <c r="B503" s="250" t="s">
        <v>789</v>
      </c>
      <c r="C503" s="251" t="s">
        <v>526</v>
      </c>
      <c r="D503" s="252">
        <v>0.072</v>
      </c>
      <c r="E503" s="253">
        <v>1.25</v>
      </c>
      <c r="F503" s="253">
        <v>1.25</v>
      </c>
      <c r="G503" s="247">
        <v>1</v>
      </c>
      <c r="H503" s="253">
        <v>1.25</v>
      </c>
      <c r="I503" s="253">
        <v>1.25</v>
      </c>
      <c r="J503" s="247">
        <v>1</v>
      </c>
      <c r="K503" s="253">
        <v>1.25</v>
      </c>
      <c r="L503" s="253">
        <v>1.25</v>
      </c>
      <c r="M503" s="253">
        <v>1.25</v>
      </c>
      <c r="N503" s="247">
        <v>1</v>
      </c>
      <c r="O503" s="253">
        <v>1.25</v>
      </c>
      <c r="P503" s="253">
        <v>1.25</v>
      </c>
      <c r="Q503" s="253">
        <v>1.25</v>
      </c>
      <c r="R503" s="253">
        <v>1.25</v>
      </c>
      <c r="S503" s="253">
        <v>1.25</v>
      </c>
      <c r="T503" s="247">
        <v>1</v>
      </c>
      <c r="U503" s="253">
        <v>1.25</v>
      </c>
      <c r="V503" s="253">
        <v>1.25</v>
      </c>
      <c r="W503" s="253">
        <v>1.25</v>
      </c>
      <c r="X503" s="253">
        <v>1.25</v>
      </c>
      <c r="Y503" s="253">
        <v>1.25</v>
      </c>
      <c r="Z503" s="247">
        <v>1</v>
      </c>
      <c r="AA503" s="253">
        <v>1.25</v>
      </c>
      <c r="AB503" s="253">
        <v>1.25</v>
      </c>
      <c r="AC503" s="247">
        <v>1</v>
      </c>
      <c r="AD503" s="253">
        <v>1.25</v>
      </c>
      <c r="AE503" s="253">
        <v>1.25</v>
      </c>
      <c r="AF503" s="253">
        <v>1.25</v>
      </c>
      <c r="AG503" s="253">
        <v>1.25</v>
      </c>
      <c r="AH503" s="253">
        <v>1.25</v>
      </c>
      <c r="AI503" s="253">
        <v>1.25</v>
      </c>
      <c r="AJ503" s="253">
        <v>1.25</v>
      </c>
      <c r="AK503" s="253">
        <v>1.25</v>
      </c>
      <c r="AL503" s="253">
        <v>1.25</v>
      </c>
      <c r="AM503" s="253">
        <v>1.25</v>
      </c>
      <c r="AN503" s="253">
        <v>1.25</v>
      </c>
      <c r="AO503" s="253">
        <v>1.25</v>
      </c>
      <c r="AP503" s="253">
        <v>1.25</v>
      </c>
      <c r="AQ503" s="253">
        <v>1.25</v>
      </c>
      <c r="AR503" s="253">
        <v>1.25</v>
      </c>
      <c r="AS503" s="253">
        <v>1.25</v>
      </c>
      <c r="AT503" s="253">
        <v>1.25</v>
      </c>
      <c r="AU503" s="253">
        <v>1.25</v>
      </c>
      <c r="AV503" s="253">
        <v>1.25</v>
      </c>
      <c r="AW503" s="253">
        <v>1.25</v>
      </c>
      <c r="AX503" s="253">
        <v>1.25</v>
      </c>
      <c r="AY503" s="253">
        <v>1.25</v>
      </c>
      <c r="AZ503" s="253">
        <v>1.25</v>
      </c>
      <c r="BA503" s="253">
        <v>1.25</v>
      </c>
      <c r="BB503" s="253">
        <v>1.25</v>
      </c>
      <c r="BC503" s="253">
        <v>1.25</v>
      </c>
      <c r="BD503" s="253">
        <v>1.25</v>
      </c>
      <c r="BE503" s="253">
        <v>1.25</v>
      </c>
      <c r="BF503" s="247">
        <v>1</v>
      </c>
      <c r="BG503" s="253">
        <v>1.25</v>
      </c>
      <c r="BH503" s="253">
        <v>1.25</v>
      </c>
      <c r="BI503" s="253">
        <v>1.25</v>
      </c>
      <c r="BJ503" s="253">
        <v>1.25</v>
      </c>
      <c r="BK503" s="253">
        <v>1.25</v>
      </c>
      <c r="BL503" s="253"/>
      <c r="BM503" s="254"/>
    </row>
    <row r="504" spans="1:65" s="236" customFormat="1" ht="5.25">
      <c r="A504" s="243">
        <v>293</v>
      </c>
      <c r="B504" s="249" t="s">
        <v>790</v>
      </c>
      <c r="C504" s="245" t="s">
        <v>526</v>
      </c>
      <c r="D504" s="246">
        <v>0.072</v>
      </c>
      <c r="E504" s="247">
        <v>1</v>
      </c>
      <c r="F504" s="247">
        <v>1</v>
      </c>
      <c r="G504" s="247">
        <v>1</v>
      </c>
      <c r="H504" s="247">
        <v>1</v>
      </c>
      <c r="I504" s="247">
        <v>1</v>
      </c>
      <c r="J504" s="247">
        <v>1</v>
      </c>
      <c r="K504" s="247">
        <v>1</v>
      </c>
      <c r="L504" s="247">
        <v>1</v>
      </c>
      <c r="M504" s="247">
        <v>1</v>
      </c>
      <c r="N504" s="247">
        <v>1</v>
      </c>
      <c r="O504" s="247">
        <v>1</v>
      </c>
      <c r="P504" s="247">
        <v>1</v>
      </c>
      <c r="Q504" s="247">
        <v>1</v>
      </c>
      <c r="R504" s="247">
        <v>1</v>
      </c>
      <c r="S504" s="247">
        <v>1</v>
      </c>
      <c r="T504" s="247">
        <v>1</v>
      </c>
      <c r="U504" s="247">
        <v>1</v>
      </c>
      <c r="V504" s="247">
        <v>1</v>
      </c>
      <c r="W504" s="247">
        <v>1</v>
      </c>
      <c r="X504" s="247">
        <v>1</v>
      </c>
      <c r="Y504" s="247">
        <v>1</v>
      </c>
      <c r="Z504" s="247">
        <v>1</v>
      </c>
      <c r="AA504" s="247">
        <v>1</v>
      </c>
      <c r="AB504" s="247">
        <v>1</v>
      </c>
      <c r="AC504" s="247">
        <v>1</v>
      </c>
      <c r="AD504" s="247">
        <v>1</v>
      </c>
      <c r="AE504" s="247">
        <v>1</v>
      </c>
      <c r="AF504" s="247">
        <v>1</v>
      </c>
      <c r="AG504" s="247">
        <v>1</v>
      </c>
      <c r="AH504" s="247">
        <v>1</v>
      </c>
      <c r="AI504" s="247">
        <v>1</v>
      </c>
      <c r="AJ504" s="247">
        <v>1</v>
      </c>
      <c r="AK504" s="247">
        <v>1</v>
      </c>
      <c r="AL504" s="247">
        <v>1</v>
      </c>
      <c r="AM504" s="247">
        <v>1</v>
      </c>
      <c r="AN504" s="247">
        <v>1</v>
      </c>
      <c r="AO504" s="247">
        <v>1</v>
      </c>
      <c r="AP504" s="247">
        <v>1</v>
      </c>
      <c r="AQ504" s="247">
        <v>1</v>
      </c>
      <c r="AR504" s="247">
        <v>1</v>
      </c>
      <c r="AS504" s="247">
        <v>1</v>
      </c>
      <c r="AT504" s="247">
        <v>1</v>
      </c>
      <c r="AU504" s="247">
        <v>1</v>
      </c>
      <c r="AV504" s="247">
        <v>1</v>
      </c>
      <c r="AW504" s="247">
        <v>1</v>
      </c>
      <c r="AX504" s="247">
        <v>1</v>
      </c>
      <c r="AY504" s="247">
        <v>1</v>
      </c>
      <c r="AZ504" s="247">
        <v>1</v>
      </c>
      <c r="BA504" s="247">
        <v>1</v>
      </c>
      <c r="BB504" s="247">
        <v>1</v>
      </c>
      <c r="BC504" s="247">
        <v>1</v>
      </c>
      <c r="BD504" s="247">
        <v>1</v>
      </c>
      <c r="BE504" s="247">
        <v>1</v>
      </c>
      <c r="BF504" s="247">
        <v>1</v>
      </c>
      <c r="BG504" s="247">
        <v>1</v>
      </c>
      <c r="BH504" s="247">
        <v>1</v>
      </c>
      <c r="BI504" s="247">
        <v>1</v>
      </c>
      <c r="BJ504" s="247">
        <v>1</v>
      </c>
      <c r="BK504" s="247">
        <v>1</v>
      </c>
      <c r="BL504" s="247"/>
      <c r="BM504" s="248"/>
    </row>
    <row r="505" spans="1:65" s="236" customFormat="1" ht="5.25">
      <c r="A505" s="243">
        <v>294</v>
      </c>
      <c r="B505" s="249" t="s">
        <v>19</v>
      </c>
      <c r="C505" s="245" t="s">
        <v>526</v>
      </c>
      <c r="D505" s="246">
        <v>0.072</v>
      </c>
      <c r="E505" s="247">
        <v>1</v>
      </c>
      <c r="F505" s="247">
        <v>1</v>
      </c>
      <c r="G505" s="247">
        <v>1</v>
      </c>
      <c r="H505" s="247">
        <v>1</v>
      </c>
      <c r="I505" s="247">
        <v>1</v>
      </c>
      <c r="J505" s="247">
        <v>1</v>
      </c>
      <c r="K505" s="247">
        <v>1</v>
      </c>
      <c r="L505" s="247">
        <v>1</v>
      </c>
      <c r="M505" s="247">
        <v>1</v>
      </c>
      <c r="N505" s="247">
        <v>1</v>
      </c>
      <c r="O505" s="247">
        <v>1</v>
      </c>
      <c r="P505" s="247">
        <v>1</v>
      </c>
      <c r="Q505" s="247">
        <v>1</v>
      </c>
      <c r="R505" s="247">
        <v>1</v>
      </c>
      <c r="S505" s="247">
        <v>1</v>
      </c>
      <c r="T505" s="247">
        <v>1</v>
      </c>
      <c r="U505" s="247">
        <v>1</v>
      </c>
      <c r="V505" s="247">
        <v>1</v>
      </c>
      <c r="W505" s="247">
        <v>1</v>
      </c>
      <c r="X505" s="247">
        <v>1</v>
      </c>
      <c r="Y505" s="247">
        <v>1</v>
      </c>
      <c r="Z505" s="247">
        <v>1</v>
      </c>
      <c r="AA505" s="247">
        <v>1</v>
      </c>
      <c r="AB505" s="247">
        <v>1</v>
      </c>
      <c r="AC505" s="247">
        <v>1</v>
      </c>
      <c r="AD505" s="247">
        <v>1</v>
      </c>
      <c r="AE505" s="247">
        <v>1</v>
      </c>
      <c r="AF505" s="247">
        <v>1</v>
      </c>
      <c r="AG505" s="247">
        <v>1</v>
      </c>
      <c r="AH505" s="247">
        <v>1</v>
      </c>
      <c r="AI505" s="247">
        <v>1</v>
      </c>
      <c r="AJ505" s="247">
        <v>1</v>
      </c>
      <c r="AK505" s="247">
        <v>1</v>
      </c>
      <c r="AL505" s="247">
        <v>1</v>
      </c>
      <c r="AM505" s="247">
        <v>1</v>
      </c>
      <c r="AN505" s="247">
        <v>1</v>
      </c>
      <c r="AO505" s="247">
        <v>1</v>
      </c>
      <c r="AP505" s="247">
        <v>1</v>
      </c>
      <c r="AQ505" s="247">
        <v>1</v>
      </c>
      <c r="AR505" s="247">
        <v>1</v>
      </c>
      <c r="AS505" s="247">
        <v>1</v>
      </c>
      <c r="AT505" s="247">
        <v>1</v>
      </c>
      <c r="AU505" s="247">
        <v>1</v>
      </c>
      <c r="AV505" s="247">
        <v>1</v>
      </c>
      <c r="AW505" s="247">
        <v>1</v>
      </c>
      <c r="AX505" s="247">
        <v>1</v>
      </c>
      <c r="AY505" s="247">
        <v>1</v>
      </c>
      <c r="AZ505" s="247">
        <v>1</v>
      </c>
      <c r="BA505" s="247">
        <v>1</v>
      </c>
      <c r="BB505" s="247">
        <v>1</v>
      </c>
      <c r="BC505" s="247">
        <v>1</v>
      </c>
      <c r="BD505" s="247">
        <v>1</v>
      </c>
      <c r="BE505" s="247">
        <v>1</v>
      </c>
      <c r="BF505" s="247">
        <v>1</v>
      </c>
      <c r="BG505" s="247">
        <v>1</v>
      </c>
      <c r="BH505" s="247">
        <v>1</v>
      </c>
      <c r="BI505" s="247">
        <v>1</v>
      </c>
      <c r="BJ505" s="247">
        <v>1</v>
      </c>
      <c r="BK505" s="247">
        <v>1</v>
      </c>
      <c r="BL505" s="247"/>
      <c r="BM505" s="248"/>
    </row>
    <row r="506" spans="1:65" s="236" customFormat="1" ht="5.25">
      <c r="A506" s="243">
        <v>295</v>
      </c>
      <c r="B506" s="249" t="s">
        <v>791</v>
      </c>
      <c r="C506" s="245" t="s">
        <v>526</v>
      </c>
      <c r="D506" s="246">
        <v>0.072</v>
      </c>
      <c r="E506" s="247">
        <v>1</v>
      </c>
      <c r="F506" s="247">
        <v>1</v>
      </c>
      <c r="G506" s="247">
        <v>1</v>
      </c>
      <c r="H506" s="247">
        <v>1</v>
      </c>
      <c r="I506" s="247">
        <v>1</v>
      </c>
      <c r="J506" s="247">
        <v>1</v>
      </c>
      <c r="K506" s="247">
        <v>1</v>
      </c>
      <c r="L506" s="247">
        <v>1</v>
      </c>
      <c r="M506" s="247">
        <v>1</v>
      </c>
      <c r="N506" s="247">
        <v>1</v>
      </c>
      <c r="O506" s="247">
        <v>1</v>
      </c>
      <c r="P506" s="247">
        <v>1</v>
      </c>
      <c r="Q506" s="247">
        <v>1</v>
      </c>
      <c r="R506" s="247">
        <v>1</v>
      </c>
      <c r="S506" s="247">
        <v>1</v>
      </c>
      <c r="T506" s="247">
        <v>1</v>
      </c>
      <c r="U506" s="247">
        <v>1</v>
      </c>
      <c r="V506" s="247">
        <v>1</v>
      </c>
      <c r="W506" s="247">
        <v>1</v>
      </c>
      <c r="X506" s="247">
        <v>1</v>
      </c>
      <c r="Y506" s="247">
        <v>1</v>
      </c>
      <c r="Z506" s="247">
        <v>1</v>
      </c>
      <c r="AA506" s="247">
        <v>1</v>
      </c>
      <c r="AB506" s="247">
        <v>1</v>
      </c>
      <c r="AC506" s="247">
        <v>1</v>
      </c>
      <c r="AD506" s="247">
        <v>1</v>
      </c>
      <c r="AE506" s="247">
        <v>1</v>
      </c>
      <c r="AF506" s="247">
        <v>1</v>
      </c>
      <c r="AG506" s="247">
        <v>1</v>
      </c>
      <c r="AH506" s="247">
        <v>1</v>
      </c>
      <c r="AI506" s="247">
        <v>1</v>
      </c>
      <c r="AJ506" s="247">
        <v>1</v>
      </c>
      <c r="AK506" s="247">
        <v>1</v>
      </c>
      <c r="AL506" s="247">
        <v>1</v>
      </c>
      <c r="AM506" s="247">
        <v>1</v>
      </c>
      <c r="AN506" s="247">
        <v>1</v>
      </c>
      <c r="AO506" s="247">
        <v>1</v>
      </c>
      <c r="AP506" s="247">
        <v>1</v>
      </c>
      <c r="AQ506" s="247">
        <v>1</v>
      </c>
      <c r="AR506" s="247">
        <v>1</v>
      </c>
      <c r="AS506" s="247">
        <v>1</v>
      </c>
      <c r="AT506" s="247">
        <v>1</v>
      </c>
      <c r="AU506" s="247">
        <v>1</v>
      </c>
      <c r="AV506" s="247">
        <v>1</v>
      </c>
      <c r="AW506" s="247">
        <v>1</v>
      </c>
      <c r="AX506" s="247">
        <v>1</v>
      </c>
      <c r="AY506" s="247">
        <v>1</v>
      </c>
      <c r="AZ506" s="247">
        <v>1</v>
      </c>
      <c r="BA506" s="247">
        <v>1</v>
      </c>
      <c r="BB506" s="247">
        <v>1</v>
      </c>
      <c r="BC506" s="247">
        <v>1</v>
      </c>
      <c r="BD506" s="247">
        <v>1</v>
      </c>
      <c r="BE506" s="247">
        <v>1</v>
      </c>
      <c r="BF506" s="247">
        <v>1</v>
      </c>
      <c r="BG506" s="247">
        <v>1</v>
      </c>
      <c r="BH506" s="247">
        <v>1</v>
      </c>
      <c r="BI506" s="247">
        <v>1</v>
      </c>
      <c r="BJ506" s="247">
        <v>1</v>
      </c>
      <c r="BK506" s="247">
        <v>1</v>
      </c>
      <c r="BL506" s="247"/>
      <c r="BM506" s="248"/>
    </row>
    <row r="507" spans="1:65" s="236" customFormat="1" ht="5.25">
      <c r="A507" s="243">
        <v>296</v>
      </c>
      <c r="B507" s="249" t="s">
        <v>792</v>
      </c>
      <c r="C507" s="245" t="s">
        <v>526</v>
      </c>
      <c r="D507" s="246">
        <v>0.072</v>
      </c>
      <c r="E507" s="247">
        <v>1</v>
      </c>
      <c r="F507" s="247">
        <v>1</v>
      </c>
      <c r="G507" s="247">
        <v>1</v>
      </c>
      <c r="H507" s="247">
        <v>1</v>
      </c>
      <c r="I507" s="247">
        <v>1</v>
      </c>
      <c r="J507" s="247">
        <v>1</v>
      </c>
      <c r="K507" s="247">
        <v>1</v>
      </c>
      <c r="L507" s="247">
        <v>1</v>
      </c>
      <c r="M507" s="247">
        <v>1</v>
      </c>
      <c r="N507" s="247">
        <v>1</v>
      </c>
      <c r="O507" s="247">
        <v>1</v>
      </c>
      <c r="P507" s="247">
        <v>1</v>
      </c>
      <c r="Q507" s="247">
        <v>1</v>
      </c>
      <c r="R507" s="247">
        <v>1</v>
      </c>
      <c r="S507" s="247">
        <v>1</v>
      </c>
      <c r="T507" s="247">
        <v>1</v>
      </c>
      <c r="U507" s="247">
        <v>1</v>
      </c>
      <c r="V507" s="247">
        <v>1</v>
      </c>
      <c r="W507" s="247">
        <v>1</v>
      </c>
      <c r="X507" s="247">
        <v>1</v>
      </c>
      <c r="Y507" s="247">
        <v>1</v>
      </c>
      <c r="Z507" s="247">
        <v>1</v>
      </c>
      <c r="AA507" s="247">
        <v>1</v>
      </c>
      <c r="AB507" s="247">
        <v>1</v>
      </c>
      <c r="AC507" s="247">
        <v>1</v>
      </c>
      <c r="AD507" s="247">
        <v>1</v>
      </c>
      <c r="AE507" s="247">
        <v>1</v>
      </c>
      <c r="AF507" s="247">
        <v>1</v>
      </c>
      <c r="AG507" s="247">
        <v>1</v>
      </c>
      <c r="AH507" s="247">
        <v>1</v>
      </c>
      <c r="AI507" s="247">
        <v>1</v>
      </c>
      <c r="AJ507" s="247">
        <v>1</v>
      </c>
      <c r="AK507" s="247">
        <v>1</v>
      </c>
      <c r="AL507" s="247">
        <v>1</v>
      </c>
      <c r="AM507" s="247">
        <v>1</v>
      </c>
      <c r="AN507" s="247">
        <v>1</v>
      </c>
      <c r="AO507" s="247">
        <v>1</v>
      </c>
      <c r="AP507" s="247">
        <v>1</v>
      </c>
      <c r="AQ507" s="247">
        <v>1</v>
      </c>
      <c r="AR507" s="247">
        <v>1</v>
      </c>
      <c r="AS507" s="247">
        <v>1</v>
      </c>
      <c r="AT507" s="247">
        <v>1</v>
      </c>
      <c r="AU507" s="247">
        <v>1</v>
      </c>
      <c r="AV507" s="247">
        <v>1</v>
      </c>
      <c r="AW507" s="247">
        <v>1</v>
      </c>
      <c r="AX507" s="247">
        <v>1</v>
      </c>
      <c r="AY507" s="247">
        <v>1</v>
      </c>
      <c r="AZ507" s="247">
        <v>1</v>
      </c>
      <c r="BA507" s="247">
        <v>1</v>
      </c>
      <c r="BB507" s="247">
        <v>1</v>
      </c>
      <c r="BC507" s="247">
        <v>1</v>
      </c>
      <c r="BD507" s="247">
        <v>1</v>
      </c>
      <c r="BE507" s="247">
        <v>1</v>
      </c>
      <c r="BF507" s="247">
        <v>1</v>
      </c>
      <c r="BG507" s="247">
        <v>1</v>
      </c>
      <c r="BH507" s="247">
        <v>1</v>
      </c>
      <c r="BI507" s="247">
        <v>1</v>
      </c>
      <c r="BJ507" s="247">
        <v>1</v>
      </c>
      <c r="BK507" s="247">
        <v>1</v>
      </c>
      <c r="BL507" s="247"/>
      <c r="BM507" s="248"/>
    </row>
    <row r="508" spans="1:65" s="236" customFormat="1" ht="5.25">
      <c r="A508" s="243">
        <v>297</v>
      </c>
      <c r="B508" s="249" t="s">
        <v>793</v>
      </c>
      <c r="C508" s="245" t="s">
        <v>526</v>
      </c>
      <c r="D508" s="246">
        <v>0.072</v>
      </c>
      <c r="E508" s="247">
        <v>1</v>
      </c>
      <c r="F508" s="247">
        <v>1</v>
      </c>
      <c r="G508" s="247">
        <v>1</v>
      </c>
      <c r="H508" s="247">
        <v>1</v>
      </c>
      <c r="I508" s="247">
        <v>1</v>
      </c>
      <c r="J508" s="247">
        <v>1</v>
      </c>
      <c r="K508" s="247">
        <v>1</v>
      </c>
      <c r="L508" s="247">
        <v>1</v>
      </c>
      <c r="M508" s="247">
        <v>1</v>
      </c>
      <c r="N508" s="247">
        <v>1</v>
      </c>
      <c r="O508" s="247">
        <v>1</v>
      </c>
      <c r="P508" s="247">
        <v>1</v>
      </c>
      <c r="Q508" s="247">
        <v>1</v>
      </c>
      <c r="R508" s="247">
        <v>1</v>
      </c>
      <c r="S508" s="247">
        <v>1</v>
      </c>
      <c r="T508" s="247">
        <v>1</v>
      </c>
      <c r="U508" s="247">
        <v>1</v>
      </c>
      <c r="V508" s="247">
        <v>1</v>
      </c>
      <c r="W508" s="247">
        <v>1</v>
      </c>
      <c r="X508" s="247">
        <v>1</v>
      </c>
      <c r="Y508" s="247">
        <v>1</v>
      </c>
      <c r="Z508" s="247">
        <v>1</v>
      </c>
      <c r="AA508" s="247">
        <v>1</v>
      </c>
      <c r="AB508" s="247">
        <v>1</v>
      </c>
      <c r="AC508" s="247">
        <v>1</v>
      </c>
      <c r="AD508" s="247">
        <v>1</v>
      </c>
      <c r="AE508" s="247">
        <v>1</v>
      </c>
      <c r="AF508" s="247">
        <v>1</v>
      </c>
      <c r="AG508" s="247">
        <v>1</v>
      </c>
      <c r="AH508" s="247">
        <v>1</v>
      </c>
      <c r="AI508" s="247">
        <v>1</v>
      </c>
      <c r="AJ508" s="247">
        <v>1</v>
      </c>
      <c r="AK508" s="247">
        <v>1</v>
      </c>
      <c r="AL508" s="247">
        <v>1</v>
      </c>
      <c r="AM508" s="247">
        <v>1</v>
      </c>
      <c r="AN508" s="247">
        <v>1</v>
      </c>
      <c r="AO508" s="247">
        <v>1</v>
      </c>
      <c r="AP508" s="247">
        <v>1</v>
      </c>
      <c r="AQ508" s="247">
        <v>1</v>
      </c>
      <c r="AR508" s="247">
        <v>1</v>
      </c>
      <c r="AS508" s="247">
        <v>1</v>
      </c>
      <c r="AT508" s="247">
        <v>1</v>
      </c>
      <c r="AU508" s="247">
        <v>1</v>
      </c>
      <c r="AV508" s="247">
        <v>1</v>
      </c>
      <c r="AW508" s="247">
        <v>1</v>
      </c>
      <c r="AX508" s="247">
        <v>1</v>
      </c>
      <c r="AY508" s="247">
        <v>1</v>
      </c>
      <c r="AZ508" s="247">
        <v>1</v>
      </c>
      <c r="BA508" s="247">
        <v>1</v>
      </c>
      <c r="BB508" s="247">
        <v>1</v>
      </c>
      <c r="BC508" s="247">
        <v>1</v>
      </c>
      <c r="BD508" s="247">
        <v>1</v>
      </c>
      <c r="BE508" s="247">
        <v>1</v>
      </c>
      <c r="BF508" s="247">
        <v>1</v>
      </c>
      <c r="BG508" s="247">
        <v>1</v>
      </c>
      <c r="BH508" s="247">
        <v>1</v>
      </c>
      <c r="BI508" s="247">
        <v>1</v>
      </c>
      <c r="BJ508" s="247">
        <v>1</v>
      </c>
      <c r="BK508" s="247">
        <v>1</v>
      </c>
      <c r="BL508" s="247"/>
      <c r="BM508" s="248"/>
    </row>
    <row r="509" spans="1:65" s="236" customFormat="1" ht="5.25">
      <c r="A509" s="243">
        <v>298</v>
      </c>
      <c r="B509" s="249" t="s">
        <v>794</v>
      </c>
      <c r="C509" s="245" t="s">
        <v>526</v>
      </c>
      <c r="D509" s="246">
        <v>0.072</v>
      </c>
      <c r="E509" s="247">
        <v>1</v>
      </c>
      <c r="F509" s="247">
        <v>1</v>
      </c>
      <c r="G509" s="247">
        <v>1</v>
      </c>
      <c r="H509" s="247">
        <v>1</v>
      </c>
      <c r="I509" s="247">
        <v>1</v>
      </c>
      <c r="J509" s="247">
        <v>1</v>
      </c>
      <c r="K509" s="247">
        <v>1</v>
      </c>
      <c r="L509" s="247">
        <v>1</v>
      </c>
      <c r="M509" s="247">
        <v>1</v>
      </c>
      <c r="N509" s="247">
        <v>1</v>
      </c>
      <c r="O509" s="247">
        <v>1</v>
      </c>
      <c r="P509" s="247">
        <v>1</v>
      </c>
      <c r="Q509" s="247">
        <v>1</v>
      </c>
      <c r="R509" s="247">
        <v>1</v>
      </c>
      <c r="S509" s="247">
        <v>1</v>
      </c>
      <c r="T509" s="247">
        <v>1</v>
      </c>
      <c r="U509" s="247">
        <v>1</v>
      </c>
      <c r="V509" s="247">
        <v>1</v>
      </c>
      <c r="W509" s="247">
        <v>1</v>
      </c>
      <c r="X509" s="247">
        <v>1</v>
      </c>
      <c r="Y509" s="247">
        <v>1</v>
      </c>
      <c r="Z509" s="247">
        <v>1</v>
      </c>
      <c r="AA509" s="247">
        <v>1</v>
      </c>
      <c r="AB509" s="247">
        <v>1</v>
      </c>
      <c r="AC509" s="247">
        <v>1</v>
      </c>
      <c r="AD509" s="247">
        <v>1</v>
      </c>
      <c r="AE509" s="247">
        <v>1</v>
      </c>
      <c r="AF509" s="247">
        <v>1</v>
      </c>
      <c r="AG509" s="247">
        <v>1</v>
      </c>
      <c r="AH509" s="247">
        <v>1</v>
      </c>
      <c r="AI509" s="247">
        <v>1</v>
      </c>
      <c r="AJ509" s="247">
        <v>1</v>
      </c>
      <c r="AK509" s="247">
        <v>1</v>
      </c>
      <c r="AL509" s="247">
        <v>1</v>
      </c>
      <c r="AM509" s="247">
        <v>1</v>
      </c>
      <c r="AN509" s="247">
        <v>1</v>
      </c>
      <c r="AO509" s="247">
        <v>1</v>
      </c>
      <c r="AP509" s="247">
        <v>1</v>
      </c>
      <c r="AQ509" s="247">
        <v>1</v>
      </c>
      <c r="AR509" s="247">
        <v>1</v>
      </c>
      <c r="AS509" s="247">
        <v>1</v>
      </c>
      <c r="AT509" s="247">
        <v>1</v>
      </c>
      <c r="AU509" s="247">
        <v>1</v>
      </c>
      <c r="AV509" s="247">
        <v>1</v>
      </c>
      <c r="AW509" s="247">
        <v>1</v>
      </c>
      <c r="AX509" s="247">
        <v>1</v>
      </c>
      <c r="AY509" s="247">
        <v>1</v>
      </c>
      <c r="AZ509" s="247">
        <v>1</v>
      </c>
      <c r="BA509" s="247">
        <v>1</v>
      </c>
      <c r="BB509" s="247">
        <v>1</v>
      </c>
      <c r="BC509" s="247">
        <v>1</v>
      </c>
      <c r="BD509" s="247">
        <v>1</v>
      </c>
      <c r="BE509" s="247">
        <v>1</v>
      </c>
      <c r="BF509" s="247">
        <v>1</v>
      </c>
      <c r="BG509" s="247">
        <v>1</v>
      </c>
      <c r="BH509" s="247">
        <v>1</v>
      </c>
      <c r="BI509" s="247">
        <v>1</v>
      </c>
      <c r="BJ509" s="247">
        <v>1</v>
      </c>
      <c r="BK509" s="247">
        <v>1</v>
      </c>
      <c r="BL509" s="247"/>
      <c r="BM509" s="248"/>
    </row>
    <row r="510" spans="1:65" s="236" customFormat="1" ht="5.25">
      <c r="A510" s="243">
        <v>299</v>
      </c>
      <c r="B510" s="249" t="s">
        <v>13</v>
      </c>
      <c r="C510" s="245" t="s">
        <v>526</v>
      </c>
      <c r="D510" s="246">
        <v>0.072</v>
      </c>
      <c r="E510" s="247">
        <v>1</v>
      </c>
      <c r="F510" s="247">
        <v>1</v>
      </c>
      <c r="G510" s="247">
        <v>1</v>
      </c>
      <c r="H510" s="247">
        <v>1</v>
      </c>
      <c r="I510" s="247">
        <v>1</v>
      </c>
      <c r="J510" s="247">
        <v>1</v>
      </c>
      <c r="K510" s="247">
        <v>1</v>
      </c>
      <c r="L510" s="247">
        <v>1</v>
      </c>
      <c r="M510" s="247">
        <v>1</v>
      </c>
      <c r="N510" s="247">
        <v>1</v>
      </c>
      <c r="O510" s="247">
        <v>1</v>
      </c>
      <c r="P510" s="247">
        <v>1</v>
      </c>
      <c r="Q510" s="247">
        <v>1</v>
      </c>
      <c r="R510" s="247">
        <v>1</v>
      </c>
      <c r="S510" s="247">
        <v>1</v>
      </c>
      <c r="T510" s="247">
        <v>1</v>
      </c>
      <c r="U510" s="247">
        <v>1</v>
      </c>
      <c r="V510" s="247">
        <v>1</v>
      </c>
      <c r="W510" s="247">
        <v>1</v>
      </c>
      <c r="X510" s="247">
        <v>1</v>
      </c>
      <c r="Y510" s="247">
        <v>1</v>
      </c>
      <c r="Z510" s="247">
        <v>1</v>
      </c>
      <c r="AA510" s="247">
        <v>1</v>
      </c>
      <c r="AB510" s="247">
        <v>1</v>
      </c>
      <c r="AC510" s="247">
        <v>1</v>
      </c>
      <c r="AD510" s="247">
        <v>1</v>
      </c>
      <c r="AE510" s="247">
        <v>1</v>
      </c>
      <c r="AF510" s="247">
        <v>1</v>
      </c>
      <c r="AG510" s="247">
        <v>1</v>
      </c>
      <c r="AH510" s="247">
        <v>1</v>
      </c>
      <c r="AI510" s="247">
        <v>1</v>
      </c>
      <c r="AJ510" s="247">
        <v>1</v>
      </c>
      <c r="AK510" s="247">
        <v>1</v>
      </c>
      <c r="AL510" s="247">
        <v>1</v>
      </c>
      <c r="AM510" s="247">
        <v>1</v>
      </c>
      <c r="AN510" s="247">
        <v>1</v>
      </c>
      <c r="AO510" s="247">
        <v>1</v>
      </c>
      <c r="AP510" s="247">
        <v>1</v>
      </c>
      <c r="AQ510" s="247">
        <v>1</v>
      </c>
      <c r="AR510" s="247">
        <v>1</v>
      </c>
      <c r="AS510" s="247">
        <v>1</v>
      </c>
      <c r="AT510" s="247">
        <v>1</v>
      </c>
      <c r="AU510" s="247">
        <v>1</v>
      </c>
      <c r="AV510" s="247">
        <v>1</v>
      </c>
      <c r="AW510" s="247">
        <v>1</v>
      </c>
      <c r="AX510" s="247">
        <v>1</v>
      </c>
      <c r="AY510" s="247">
        <v>1</v>
      </c>
      <c r="AZ510" s="247">
        <v>1</v>
      </c>
      <c r="BA510" s="247">
        <v>1</v>
      </c>
      <c r="BB510" s="247">
        <v>1</v>
      </c>
      <c r="BC510" s="247">
        <v>1</v>
      </c>
      <c r="BD510" s="247">
        <v>1</v>
      </c>
      <c r="BE510" s="247">
        <v>1</v>
      </c>
      <c r="BF510" s="247">
        <v>1</v>
      </c>
      <c r="BG510" s="247">
        <v>1</v>
      </c>
      <c r="BH510" s="247">
        <v>1</v>
      </c>
      <c r="BI510" s="247">
        <v>1</v>
      </c>
      <c r="BJ510" s="247">
        <v>1</v>
      </c>
      <c r="BK510" s="247">
        <v>1</v>
      </c>
      <c r="BL510" s="247"/>
      <c r="BM510" s="248"/>
    </row>
    <row r="511" spans="1:65" s="255" customFormat="1" ht="5.25">
      <c r="A511" s="243">
        <v>300</v>
      </c>
      <c r="B511" s="250" t="s">
        <v>795</v>
      </c>
      <c r="C511" s="251" t="s">
        <v>526</v>
      </c>
      <c r="D511" s="252">
        <v>0.072</v>
      </c>
      <c r="E511" s="253">
        <v>1.25</v>
      </c>
      <c r="F511" s="253">
        <v>1.25</v>
      </c>
      <c r="G511" s="253">
        <v>1.25</v>
      </c>
      <c r="H511" s="253">
        <v>1.25</v>
      </c>
      <c r="I511" s="253">
        <v>1.25</v>
      </c>
      <c r="J511" s="247">
        <v>1</v>
      </c>
      <c r="K511" s="253">
        <v>1.25</v>
      </c>
      <c r="L511" s="253">
        <v>1.25</v>
      </c>
      <c r="M511" s="253">
        <v>1.25</v>
      </c>
      <c r="N511" s="247">
        <v>1</v>
      </c>
      <c r="O511" s="253">
        <v>1.25</v>
      </c>
      <c r="P511" s="253">
        <v>1.25</v>
      </c>
      <c r="Q511" s="253">
        <v>1.25</v>
      </c>
      <c r="R511" s="253">
        <v>1.25</v>
      </c>
      <c r="S511" s="253">
        <v>1.25</v>
      </c>
      <c r="T511" s="247">
        <v>1</v>
      </c>
      <c r="U511" s="253">
        <v>1.25</v>
      </c>
      <c r="V511" s="253">
        <v>1.25</v>
      </c>
      <c r="W511" s="253">
        <v>1.25</v>
      </c>
      <c r="X511" s="253">
        <v>1.25</v>
      </c>
      <c r="Y511" s="253">
        <v>1.25</v>
      </c>
      <c r="Z511" s="247">
        <v>1</v>
      </c>
      <c r="AA511" s="253">
        <v>1.25</v>
      </c>
      <c r="AB511" s="253">
        <v>1.25</v>
      </c>
      <c r="AC511" s="247">
        <v>1</v>
      </c>
      <c r="AD511" s="253">
        <v>1.25</v>
      </c>
      <c r="AE511" s="253">
        <v>1.25</v>
      </c>
      <c r="AF511" s="253">
        <v>1.25</v>
      </c>
      <c r="AG511" s="253">
        <v>1.25</v>
      </c>
      <c r="AH511" s="253">
        <v>1.25</v>
      </c>
      <c r="AI511" s="253">
        <v>1.25</v>
      </c>
      <c r="AJ511" s="253">
        <v>1.25</v>
      </c>
      <c r="AK511" s="253">
        <v>1.25</v>
      </c>
      <c r="AL511" s="253">
        <v>1.25</v>
      </c>
      <c r="AM511" s="253">
        <v>1.25</v>
      </c>
      <c r="AN511" s="253">
        <v>1.25</v>
      </c>
      <c r="AO511" s="253">
        <v>1.25</v>
      </c>
      <c r="AP511" s="253">
        <v>1.25</v>
      </c>
      <c r="AQ511" s="253">
        <v>1.25</v>
      </c>
      <c r="AR511" s="253">
        <v>1.25</v>
      </c>
      <c r="AS511" s="253">
        <v>1.25</v>
      </c>
      <c r="AT511" s="253">
        <v>1.25</v>
      </c>
      <c r="AU511" s="253">
        <v>1.25</v>
      </c>
      <c r="AV511" s="253">
        <v>1.25</v>
      </c>
      <c r="AW511" s="253">
        <v>1.25</v>
      </c>
      <c r="AX511" s="253">
        <v>1.25</v>
      </c>
      <c r="AY511" s="253">
        <v>1.25</v>
      </c>
      <c r="AZ511" s="253">
        <v>1.25</v>
      </c>
      <c r="BA511" s="253">
        <v>1.25</v>
      </c>
      <c r="BB511" s="253">
        <v>1.25</v>
      </c>
      <c r="BC511" s="253">
        <v>1.25</v>
      </c>
      <c r="BD511" s="253">
        <v>1.25</v>
      </c>
      <c r="BE511" s="253">
        <v>1.25</v>
      </c>
      <c r="BF511" s="247">
        <v>1</v>
      </c>
      <c r="BG511" s="253">
        <v>1.25</v>
      </c>
      <c r="BH511" s="253">
        <v>1.25</v>
      </c>
      <c r="BI511" s="253">
        <v>1.25</v>
      </c>
      <c r="BJ511" s="253">
        <v>1.25</v>
      </c>
      <c r="BK511" s="253">
        <v>1.25</v>
      </c>
      <c r="BL511" s="253"/>
      <c r="BM511" s="254"/>
    </row>
    <row r="512" spans="1:65" s="255" customFormat="1" ht="5.25">
      <c r="A512" s="243">
        <v>301</v>
      </c>
      <c r="B512" s="250" t="s">
        <v>60</v>
      </c>
      <c r="C512" s="251" t="s">
        <v>526</v>
      </c>
      <c r="D512" s="252">
        <v>0.072</v>
      </c>
      <c r="E512" s="253">
        <v>1.25</v>
      </c>
      <c r="F512" s="253">
        <v>1.25</v>
      </c>
      <c r="G512" s="253">
        <v>1.25</v>
      </c>
      <c r="H512" s="253">
        <v>1.25</v>
      </c>
      <c r="I512" s="253">
        <v>1.25</v>
      </c>
      <c r="J512" s="247">
        <v>1</v>
      </c>
      <c r="K512" s="253">
        <v>1.25</v>
      </c>
      <c r="L512" s="253">
        <v>1.25</v>
      </c>
      <c r="M512" s="253">
        <v>1.25</v>
      </c>
      <c r="N512" s="247">
        <v>1</v>
      </c>
      <c r="O512" s="253">
        <v>1.25</v>
      </c>
      <c r="P512" s="253">
        <v>1.25</v>
      </c>
      <c r="Q512" s="253">
        <v>1.25</v>
      </c>
      <c r="R512" s="253">
        <v>1.25</v>
      </c>
      <c r="S512" s="253">
        <v>1.25</v>
      </c>
      <c r="T512" s="247">
        <v>1</v>
      </c>
      <c r="U512" s="253">
        <v>1.25</v>
      </c>
      <c r="V512" s="253">
        <v>1.25</v>
      </c>
      <c r="W512" s="253">
        <v>1.25</v>
      </c>
      <c r="X512" s="253">
        <v>1.25</v>
      </c>
      <c r="Y512" s="253">
        <v>1.25</v>
      </c>
      <c r="Z512" s="247">
        <v>1</v>
      </c>
      <c r="AA512" s="253">
        <v>1.25</v>
      </c>
      <c r="AB512" s="253">
        <v>1.25</v>
      </c>
      <c r="AC512" s="247">
        <v>1</v>
      </c>
      <c r="AD512" s="253">
        <v>1.25</v>
      </c>
      <c r="AE512" s="253">
        <v>1.25</v>
      </c>
      <c r="AF512" s="253">
        <v>1.25</v>
      </c>
      <c r="AG512" s="253">
        <v>1.25</v>
      </c>
      <c r="AH512" s="253">
        <v>1.25</v>
      </c>
      <c r="AI512" s="253">
        <v>1.25</v>
      </c>
      <c r="AJ512" s="253">
        <v>1.25</v>
      </c>
      <c r="AK512" s="253">
        <v>1.25</v>
      </c>
      <c r="AL512" s="253">
        <v>1.25</v>
      </c>
      <c r="AM512" s="253">
        <v>1.25</v>
      </c>
      <c r="AN512" s="253">
        <v>1.25</v>
      </c>
      <c r="AO512" s="253">
        <v>1.25</v>
      </c>
      <c r="AP512" s="253">
        <v>1.25</v>
      </c>
      <c r="AQ512" s="253">
        <v>1.25</v>
      </c>
      <c r="AR512" s="253">
        <v>1.25</v>
      </c>
      <c r="AS512" s="253">
        <v>1.25</v>
      </c>
      <c r="AT512" s="253">
        <v>1.25</v>
      </c>
      <c r="AU512" s="253">
        <v>1.25</v>
      </c>
      <c r="AV512" s="253">
        <v>1.25</v>
      </c>
      <c r="AW512" s="253">
        <v>1.25</v>
      </c>
      <c r="AX512" s="253">
        <v>1.25</v>
      </c>
      <c r="AY512" s="253">
        <v>1.25</v>
      </c>
      <c r="AZ512" s="253">
        <v>1.25</v>
      </c>
      <c r="BA512" s="253">
        <v>1.25</v>
      </c>
      <c r="BB512" s="253">
        <v>1.25</v>
      </c>
      <c r="BC512" s="253">
        <v>1.25</v>
      </c>
      <c r="BD512" s="253">
        <v>1.25</v>
      </c>
      <c r="BE512" s="253">
        <v>1.25</v>
      </c>
      <c r="BF512" s="247">
        <v>1</v>
      </c>
      <c r="BG512" s="253">
        <v>1.25</v>
      </c>
      <c r="BH512" s="253">
        <v>1.25</v>
      </c>
      <c r="BI512" s="253">
        <v>1.25</v>
      </c>
      <c r="BJ512" s="253">
        <v>1.25</v>
      </c>
      <c r="BK512" s="253">
        <v>1.25</v>
      </c>
      <c r="BL512" s="253"/>
      <c r="BM512" s="254"/>
    </row>
    <row r="513" spans="1:65" s="255" customFormat="1" ht="5.25">
      <c r="A513" s="243">
        <v>302</v>
      </c>
      <c r="B513" s="250" t="s">
        <v>796</v>
      </c>
      <c r="C513" s="251" t="s">
        <v>526</v>
      </c>
      <c r="D513" s="252">
        <v>0.085</v>
      </c>
      <c r="E513" s="253">
        <v>1.25</v>
      </c>
      <c r="F513" s="253">
        <v>1.25</v>
      </c>
      <c r="G513" s="247">
        <v>1</v>
      </c>
      <c r="H513" s="253">
        <v>1.25</v>
      </c>
      <c r="I513" s="253">
        <v>1.25</v>
      </c>
      <c r="J513" s="247">
        <v>1</v>
      </c>
      <c r="K513" s="253">
        <v>1.25</v>
      </c>
      <c r="L513" s="253">
        <v>1.25</v>
      </c>
      <c r="M513" s="253">
        <v>1.25</v>
      </c>
      <c r="N513" s="253">
        <v>1.25</v>
      </c>
      <c r="O513" s="253">
        <v>1.25</v>
      </c>
      <c r="P513" s="253">
        <v>1.25</v>
      </c>
      <c r="Q513" s="253">
        <v>1.25</v>
      </c>
      <c r="R513" s="253">
        <v>1.25</v>
      </c>
      <c r="S513" s="253">
        <v>1.25</v>
      </c>
      <c r="T513" s="247">
        <v>1</v>
      </c>
      <c r="U513" s="253">
        <v>1.25</v>
      </c>
      <c r="V513" s="253">
        <v>1.25</v>
      </c>
      <c r="W513" s="253">
        <v>1.25</v>
      </c>
      <c r="X513" s="253">
        <v>1.25</v>
      </c>
      <c r="Y513" s="253">
        <v>1.25</v>
      </c>
      <c r="Z513" s="247">
        <v>1</v>
      </c>
      <c r="AA513" s="253">
        <v>1.25</v>
      </c>
      <c r="AB513" s="253">
        <v>1.25</v>
      </c>
      <c r="AC513" s="247">
        <v>1</v>
      </c>
      <c r="AD513" s="253">
        <v>1.25</v>
      </c>
      <c r="AE513" s="253">
        <v>1.25</v>
      </c>
      <c r="AF513" s="253">
        <v>1.25</v>
      </c>
      <c r="AG513" s="253">
        <v>1.25</v>
      </c>
      <c r="AH513" s="253">
        <v>1.25</v>
      </c>
      <c r="AI513" s="253">
        <v>1.25</v>
      </c>
      <c r="AJ513" s="253">
        <v>1.25</v>
      </c>
      <c r="AK513" s="253">
        <v>1.25</v>
      </c>
      <c r="AL513" s="253">
        <v>1.25</v>
      </c>
      <c r="AM513" s="253">
        <v>1.25</v>
      </c>
      <c r="AN513" s="253">
        <v>1.25</v>
      </c>
      <c r="AO513" s="253">
        <v>1.25</v>
      </c>
      <c r="AP513" s="253">
        <v>1.25</v>
      </c>
      <c r="AQ513" s="253">
        <v>1.25</v>
      </c>
      <c r="AR513" s="253">
        <v>1.25</v>
      </c>
      <c r="AS513" s="253">
        <v>1.25</v>
      </c>
      <c r="AT513" s="253">
        <v>1.25</v>
      </c>
      <c r="AU513" s="253">
        <v>1.25</v>
      </c>
      <c r="AV513" s="253">
        <v>1.25</v>
      </c>
      <c r="AW513" s="253">
        <v>1.25</v>
      </c>
      <c r="AX513" s="253">
        <v>1.25</v>
      </c>
      <c r="AY513" s="253">
        <v>1.25</v>
      </c>
      <c r="AZ513" s="253">
        <v>1.25</v>
      </c>
      <c r="BA513" s="253">
        <v>1.25</v>
      </c>
      <c r="BB513" s="253">
        <v>1.25</v>
      </c>
      <c r="BC513" s="253">
        <v>1.25</v>
      </c>
      <c r="BD513" s="253">
        <v>1.25</v>
      </c>
      <c r="BE513" s="253">
        <v>1.25</v>
      </c>
      <c r="BF513" s="247">
        <v>1</v>
      </c>
      <c r="BG513" s="253">
        <v>1.25</v>
      </c>
      <c r="BH513" s="253">
        <v>1.25</v>
      </c>
      <c r="BI513" s="253">
        <v>1.25</v>
      </c>
      <c r="BJ513" s="253">
        <v>1.25</v>
      </c>
      <c r="BK513" s="253">
        <v>1.25</v>
      </c>
      <c r="BL513" s="253"/>
      <c r="BM513" s="254"/>
    </row>
    <row r="514" spans="1:65" s="255" customFormat="1" ht="5.25">
      <c r="A514" s="243">
        <v>303</v>
      </c>
      <c r="B514" s="250" t="s">
        <v>797</v>
      </c>
      <c r="C514" s="251" t="s">
        <v>526</v>
      </c>
      <c r="D514" s="252">
        <v>0.085</v>
      </c>
      <c r="E514" s="253">
        <v>1.25</v>
      </c>
      <c r="F514" s="253">
        <v>1.25</v>
      </c>
      <c r="G514" s="247">
        <v>1</v>
      </c>
      <c r="H514" s="253">
        <v>1.25</v>
      </c>
      <c r="I514" s="253">
        <v>1.25</v>
      </c>
      <c r="J514" s="247">
        <v>1</v>
      </c>
      <c r="K514" s="253">
        <v>1.25</v>
      </c>
      <c r="L514" s="253">
        <v>1.25</v>
      </c>
      <c r="M514" s="253">
        <v>1.25</v>
      </c>
      <c r="N514" s="253">
        <v>1.25</v>
      </c>
      <c r="O514" s="253">
        <v>1.25</v>
      </c>
      <c r="P514" s="253">
        <v>1.25</v>
      </c>
      <c r="Q514" s="253">
        <v>1.25</v>
      </c>
      <c r="R514" s="253">
        <v>1.25</v>
      </c>
      <c r="S514" s="253">
        <v>1.25</v>
      </c>
      <c r="T514" s="247">
        <v>1</v>
      </c>
      <c r="U514" s="253">
        <v>1.25</v>
      </c>
      <c r="V514" s="253">
        <v>1.25</v>
      </c>
      <c r="W514" s="253">
        <v>1.25</v>
      </c>
      <c r="X514" s="253">
        <v>1.25</v>
      </c>
      <c r="Y514" s="253">
        <v>1.25</v>
      </c>
      <c r="Z514" s="247">
        <v>1</v>
      </c>
      <c r="AA514" s="253">
        <v>1.25</v>
      </c>
      <c r="AB514" s="253">
        <v>1.25</v>
      </c>
      <c r="AC514" s="247">
        <v>1</v>
      </c>
      <c r="AD514" s="253">
        <v>1.25</v>
      </c>
      <c r="AE514" s="253">
        <v>1.25</v>
      </c>
      <c r="AF514" s="253">
        <v>1.25</v>
      </c>
      <c r="AG514" s="253">
        <v>1.25</v>
      </c>
      <c r="AH514" s="253">
        <v>1.25</v>
      </c>
      <c r="AI514" s="253">
        <v>1.25</v>
      </c>
      <c r="AJ514" s="253">
        <v>1.25</v>
      </c>
      <c r="AK514" s="253">
        <v>1.25</v>
      </c>
      <c r="AL514" s="253">
        <v>1.25</v>
      </c>
      <c r="AM514" s="253">
        <v>1.25</v>
      </c>
      <c r="AN514" s="253">
        <v>1.25</v>
      </c>
      <c r="AO514" s="253">
        <v>1.25</v>
      </c>
      <c r="AP514" s="253">
        <v>1.25</v>
      </c>
      <c r="AQ514" s="253">
        <v>1.25</v>
      </c>
      <c r="AR514" s="253">
        <v>1.25</v>
      </c>
      <c r="AS514" s="253">
        <v>1.25</v>
      </c>
      <c r="AT514" s="253">
        <v>1.25</v>
      </c>
      <c r="AU514" s="253">
        <v>1.25</v>
      </c>
      <c r="AV514" s="253">
        <v>1.25</v>
      </c>
      <c r="AW514" s="253">
        <v>1.25</v>
      </c>
      <c r="AX514" s="253">
        <v>1.25</v>
      </c>
      <c r="AY514" s="253">
        <v>1.25</v>
      </c>
      <c r="AZ514" s="253">
        <v>1.25</v>
      </c>
      <c r="BA514" s="253">
        <v>1.25</v>
      </c>
      <c r="BB514" s="253">
        <v>1.25</v>
      </c>
      <c r="BC514" s="253">
        <v>1.25</v>
      </c>
      <c r="BD514" s="253">
        <v>1.25</v>
      </c>
      <c r="BE514" s="253">
        <v>1.25</v>
      </c>
      <c r="BF514" s="247">
        <v>1</v>
      </c>
      <c r="BG514" s="253">
        <v>1.25</v>
      </c>
      <c r="BH514" s="253">
        <v>1.25</v>
      </c>
      <c r="BI514" s="253">
        <v>1.25</v>
      </c>
      <c r="BJ514" s="253">
        <v>1.25</v>
      </c>
      <c r="BK514" s="253">
        <v>1.25</v>
      </c>
      <c r="BL514" s="253"/>
      <c r="BM514" s="254"/>
    </row>
    <row r="515" spans="1:65" s="255" customFormat="1" ht="5.25">
      <c r="A515" s="243">
        <v>304</v>
      </c>
      <c r="B515" s="250" t="s">
        <v>798</v>
      </c>
      <c r="C515" s="251" t="s">
        <v>526</v>
      </c>
      <c r="D515" s="252">
        <v>0.085</v>
      </c>
      <c r="E515" s="253">
        <v>1.25</v>
      </c>
      <c r="F515" s="253">
        <v>1.25</v>
      </c>
      <c r="G515" s="247">
        <v>1</v>
      </c>
      <c r="H515" s="253">
        <v>1.25</v>
      </c>
      <c r="I515" s="253">
        <v>1.25</v>
      </c>
      <c r="J515" s="247">
        <v>1</v>
      </c>
      <c r="K515" s="253">
        <v>1.25</v>
      </c>
      <c r="L515" s="253">
        <v>1.25</v>
      </c>
      <c r="M515" s="253">
        <v>1.25</v>
      </c>
      <c r="N515" s="253">
        <v>1.25</v>
      </c>
      <c r="O515" s="253">
        <v>1.25</v>
      </c>
      <c r="P515" s="253">
        <v>1.25</v>
      </c>
      <c r="Q515" s="253">
        <v>1.25</v>
      </c>
      <c r="R515" s="253">
        <v>1.25</v>
      </c>
      <c r="S515" s="253">
        <v>1.25</v>
      </c>
      <c r="T515" s="247">
        <v>1</v>
      </c>
      <c r="U515" s="253">
        <v>1.25</v>
      </c>
      <c r="V515" s="253">
        <v>1.25</v>
      </c>
      <c r="W515" s="253">
        <v>1.25</v>
      </c>
      <c r="X515" s="253">
        <v>1.25</v>
      </c>
      <c r="Y515" s="253">
        <v>1.25</v>
      </c>
      <c r="Z515" s="247">
        <v>1</v>
      </c>
      <c r="AA515" s="253">
        <v>1.25</v>
      </c>
      <c r="AB515" s="253">
        <v>1.25</v>
      </c>
      <c r="AC515" s="247">
        <v>1</v>
      </c>
      <c r="AD515" s="253">
        <v>1.25</v>
      </c>
      <c r="AE515" s="253">
        <v>1.25</v>
      </c>
      <c r="AF515" s="253">
        <v>1.25</v>
      </c>
      <c r="AG515" s="253">
        <v>1.25</v>
      </c>
      <c r="AH515" s="253">
        <v>1.25</v>
      </c>
      <c r="AI515" s="253">
        <v>1.25</v>
      </c>
      <c r="AJ515" s="253">
        <v>1.25</v>
      </c>
      <c r="AK515" s="253">
        <v>1.25</v>
      </c>
      <c r="AL515" s="253">
        <v>1.25</v>
      </c>
      <c r="AM515" s="253">
        <v>1.25</v>
      </c>
      <c r="AN515" s="253">
        <v>1.25</v>
      </c>
      <c r="AO515" s="253">
        <v>1.25</v>
      </c>
      <c r="AP515" s="253">
        <v>1.25</v>
      </c>
      <c r="AQ515" s="253">
        <v>1.25</v>
      </c>
      <c r="AR515" s="253">
        <v>1.25</v>
      </c>
      <c r="AS515" s="253">
        <v>1.25</v>
      </c>
      <c r="AT515" s="253">
        <v>1.25</v>
      </c>
      <c r="AU515" s="253">
        <v>1.25</v>
      </c>
      <c r="AV515" s="253">
        <v>1.25</v>
      </c>
      <c r="AW515" s="253">
        <v>1.25</v>
      </c>
      <c r="AX515" s="253">
        <v>1.25</v>
      </c>
      <c r="AY515" s="253">
        <v>1.25</v>
      </c>
      <c r="AZ515" s="253">
        <v>1.25</v>
      </c>
      <c r="BA515" s="253">
        <v>1.25</v>
      </c>
      <c r="BB515" s="253">
        <v>1.25</v>
      </c>
      <c r="BC515" s="253">
        <v>1.25</v>
      </c>
      <c r="BD515" s="253">
        <v>1.25</v>
      </c>
      <c r="BE515" s="253">
        <v>1.25</v>
      </c>
      <c r="BF515" s="247">
        <v>1</v>
      </c>
      <c r="BG515" s="253">
        <v>1.25</v>
      </c>
      <c r="BH515" s="253">
        <v>1.25</v>
      </c>
      <c r="BI515" s="253">
        <v>1.25</v>
      </c>
      <c r="BJ515" s="253">
        <v>1.25</v>
      </c>
      <c r="BK515" s="253">
        <v>1.25</v>
      </c>
      <c r="BL515" s="253"/>
      <c r="BM515" s="254"/>
    </row>
    <row r="516" spans="1:65" s="255" customFormat="1" ht="5.25">
      <c r="A516" s="243">
        <v>305</v>
      </c>
      <c r="B516" s="250" t="s">
        <v>799</v>
      </c>
      <c r="C516" s="251" t="s">
        <v>526</v>
      </c>
      <c r="D516" s="252">
        <v>0.085</v>
      </c>
      <c r="E516" s="253">
        <v>1.25</v>
      </c>
      <c r="F516" s="253">
        <v>1.25</v>
      </c>
      <c r="G516" s="247">
        <v>1</v>
      </c>
      <c r="H516" s="253">
        <v>1.25</v>
      </c>
      <c r="I516" s="253">
        <v>1.25</v>
      </c>
      <c r="J516" s="247">
        <v>1</v>
      </c>
      <c r="K516" s="253">
        <v>1.25</v>
      </c>
      <c r="L516" s="253">
        <v>1.25</v>
      </c>
      <c r="M516" s="253">
        <v>1.25</v>
      </c>
      <c r="N516" s="253">
        <v>1.25</v>
      </c>
      <c r="O516" s="253">
        <v>1.25</v>
      </c>
      <c r="P516" s="253">
        <v>1.25</v>
      </c>
      <c r="Q516" s="253">
        <v>1.25</v>
      </c>
      <c r="R516" s="253">
        <v>1.25</v>
      </c>
      <c r="S516" s="253">
        <v>1.25</v>
      </c>
      <c r="T516" s="247">
        <v>1</v>
      </c>
      <c r="U516" s="253">
        <v>1.25</v>
      </c>
      <c r="V516" s="253">
        <v>1.25</v>
      </c>
      <c r="W516" s="253">
        <v>1.25</v>
      </c>
      <c r="X516" s="253">
        <v>1.25</v>
      </c>
      <c r="Y516" s="253">
        <v>1.25</v>
      </c>
      <c r="Z516" s="247">
        <v>1</v>
      </c>
      <c r="AA516" s="253">
        <v>1.25</v>
      </c>
      <c r="AB516" s="253">
        <v>1.25</v>
      </c>
      <c r="AC516" s="247">
        <v>1</v>
      </c>
      <c r="AD516" s="253">
        <v>1.25</v>
      </c>
      <c r="AE516" s="253">
        <v>1.25</v>
      </c>
      <c r="AF516" s="253">
        <v>1.25</v>
      </c>
      <c r="AG516" s="253">
        <v>1.25</v>
      </c>
      <c r="AH516" s="253">
        <v>1.25</v>
      </c>
      <c r="AI516" s="253">
        <v>1.25</v>
      </c>
      <c r="AJ516" s="253">
        <v>1.25</v>
      </c>
      <c r="AK516" s="253">
        <v>1.25</v>
      </c>
      <c r="AL516" s="253">
        <v>1.25</v>
      </c>
      <c r="AM516" s="253">
        <v>1.25</v>
      </c>
      <c r="AN516" s="253">
        <v>1.25</v>
      </c>
      <c r="AO516" s="253">
        <v>1.25</v>
      </c>
      <c r="AP516" s="253">
        <v>1.25</v>
      </c>
      <c r="AQ516" s="253">
        <v>1.25</v>
      </c>
      <c r="AR516" s="253">
        <v>1.25</v>
      </c>
      <c r="AS516" s="253">
        <v>1.25</v>
      </c>
      <c r="AT516" s="253">
        <v>1.25</v>
      </c>
      <c r="AU516" s="253">
        <v>1.25</v>
      </c>
      <c r="AV516" s="253">
        <v>1.25</v>
      </c>
      <c r="AW516" s="253">
        <v>1.25</v>
      </c>
      <c r="AX516" s="253">
        <v>1.25</v>
      </c>
      <c r="AY516" s="253">
        <v>1.25</v>
      </c>
      <c r="AZ516" s="253">
        <v>1.25</v>
      </c>
      <c r="BA516" s="253">
        <v>1.25</v>
      </c>
      <c r="BB516" s="253">
        <v>1.25</v>
      </c>
      <c r="BC516" s="253">
        <v>1.25</v>
      </c>
      <c r="BD516" s="253">
        <v>1.25</v>
      </c>
      <c r="BE516" s="253">
        <v>1.25</v>
      </c>
      <c r="BF516" s="247">
        <v>1</v>
      </c>
      <c r="BG516" s="253">
        <v>1.25</v>
      </c>
      <c r="BH516" s="253">
        <v>1.25</v>
      </c>
      <c r="BI516" s="253">
        <v>1.25</v>
      </c>
      <c r="BJ516" s="253">
        <v>1.25</v>
      </c>
      <c r="BK516" s="253">
        <v>1.25</v>
      </c>
      <c r="BL516" s="253"/>
      <c r="BM516" s="254"/>
    </row>
    <row r="517" spans="1:65" s="236" customFormat="1" ht="5.25">
      <c r="A517" s="243">
        <v>306</v>
      </c>
      <c r="B517" s="249" t="s">
        <v>800</v>
      </c>
      <c r="C517" s="245" t="s">
        <v>526</v>
      </c>
      <c r="D517" s="246">
        <v>0.072</v>
      </c>
      <c r="E517" s="247">
        <v>1</v>
      </c>
      <c r="F517" s="247">
        <v>1</v>
      </c>
      <c r="G517" s="247">
        <v>1</v>
      </c>
      <c r="H517" s="247">
        <v>1</v>
      </c>
      <c r="I517" s="247">
        <v>1</v>
      </c>
      <c r="J517" s="247">
        <v>1</v>
      </c>
      <c r="K517" s="247">
        <v>1</v>
      </c>
      <c r="L517" s="247">
        <v>1</v>
      </c>
      <c r="M517" s="247">
        <v>1</v>
      </c>
      <c r="N517" s="247">
        <v>1</v>
      </c>
      <c r="O517" s="247">
        <v>1</v>
      </c>
      <c r="P517" s="247">
        <v>1</v>
      </c>
      <c r="Q517" s="247">
        <v>1</v>
      </c>
      <c r="R517" s="247">
        <v>1</v>
      </c>
      <c r="S517" s="247">
        <v>1</v>
      </c>
      <c r="T517" s="247">
        <v>1</v>
      </c>
      <c r="U517" s="247">
        <v>1</v>
      </c>
      <c r="V517" s="247">
        <v>1</v>
      </c>
      <c r="W517" s="247">
        <v>1</v>
      </c>
      <c r="X517" s="247">
        <v>1</v>
      </c>
      <c r="Y517" s="247">
        <v>1</v>
      </c>
      <c r="Z517" s="247">
        <v>1</v>
      </c>
      <c r="AA517" s="247">
        <v>1</v>
      </c>
      <c r="AB517" s="247">
        <v>1</v>
      </c>
      <c r="AC517" s="247">
        <v>1</v>
      </c>
      <c r="AD517" s="247">
        <v>1</v>
      </c>
      <c r="AE517" s="247">
        <v>1</v>
      </c>
      <c r="AF517" s="247">
        <v>1</v>
      </c>
      <c r="AG517" s="247">
        <v>1</v>
      </c>
      <c r="AH517" s="247">
        <v>1</v>
      </c>
      <c r="AI517" s="247">
        <v>1</v>
      </c>
      <c r="AJ517" s="247">
        <v>1</v>
      </c>
      <c r="AK517" s="247">
        <v>1</v>
      </c>
      <c r="AL517" s="247">
        <v>1</v>
      </c>
      <c r="AM517" s="247">
        <v>1</v>
      </c>
      <c r="AN517" s="247">
        <v>1</v>
      </c>
      <c r="AO517" s="247">
        <v>1</v>
      </c>
      <c r="AP517" s="247">
        <v>1</v>
      </c>
      <c r="AQ517" s="247">
        <v>1</v>
      </c>
      <c r="AR517" s="247">
        <v>1</v>
      </c>
      <c r="AS517" s="247">
        <v>1</v>
      </c>
      <c r="AT517" s="247">
        <v>1</v>
      </c>
      <c r="AU517" s="247">
        <v>1</v>
      </c>
      <c r="AV517" s="247">
        <v>1</v>
      </c>
      <c r="AW517" s="247">
        <v>1</v>
      </c>
      <c r="AX517" s="247">
        <v>1</v>
      </c>
      <c r="AY517" s="247">
        <v>1</v>
      </c>
      <c r="AZ517" s="247">
        <v>1</v>
      </c>
      <c r="BA517" s="247">
        <v>1</v>
      </c>
      <c r="BB517" s="247">
        <v>1</v>
      </c>
      <c r="BC517" s="247">
        <v>1</v>
      </c>
      <c r="BD517" s="247">
        <v>1</v>
      </c>
      <c r="BE517" s="247">
        <v>1</v>
      </c>
      <c r="BF517" s="247">
        <v>1</v>
      </c>
      <c r="BG517" s="247">
        <v>1</v>
      </c>
      <c r="BH517" s="247">
        <v>1</v>
      </c>
      <c r="BI517" s="247">
        <v>1</v>
      </c>
      <c r="BJ517" s="247">
        <v>1</v>
      </c>
      <c r="BK517" s="247">
        <v>1</v>
      </c>
      <c r="BL517" s="247"/>
      <c r="BM517" s="248"/>
    </row>
    <row r="518" spans="1:65" s="236" customFormat="1" ht="5.25">
      <c r="A518" s="243">
        <v>307</v>
      </c>
      <c r="B518" s="249" t="s">
        <v>801</v>
      </c>
      <c r="C518" s="245" t="s">
        <v>526</v>
      </c>
      <c r="D518" s="246">
        <v>0.072</v>
      </c>
      <c r="E518" s="247">
        <v>1</v>
      </c>
      <c r="F518" s="247">
        <v>1</v>
      </c>
      <c r="G518" s="247">
        <v>1</v>
      </c>
      <c r="H518" s="247">
        <v>1</v>
      </c>
      <c r="I518" s="247">
        <v>1</v>
      </c>
      <c r="J518" s="247">
        <v>1</v>
      </c>
      <c r="K518" s="247">
        <v>1</v>
      </c>
      <c r="L518" s="247">
        <v>1</v>
      </c>
      <c r="M518" s="247">
        <v>1</v>
      </c>
      <c r="N518" s="247">
        <v>1</v>
      </c>
      <c r="O518" s="247">
        <v>1</v>
      </c>
      <c r="P518" s="247">
        <v>1</v>
      </c>
      <c r="Q518" s="247">
        <v>1</v>
      </c>
      <c r="R518" s="247">
        <v>1</v>
      </c>
      <c r="S518" s="247">
        <v>1</v>
      </c>
      <c r="T518" s="247">
        <v>1</v>
      </c>
      <c r="U518" s="247">
        <v>1</v>
      </c>
      <c r="V518" s="247">
        <v>1</v>
      </c>
      <c r="W518" s="247">
        <v>1</v>
      </c>
      <c r="X518" s="247">
        <v>1</v>
      </c>
      <c r="Y518" s="247">
        <v>1</v>
      </c>
      <c r="Z518" s="247">
        <v>1</v>
      </c>
      <c r="AA518" s="247">
        <v>1</v>
      </c>
      <c r="AB518" s="247">
        <v>1</v>
      </c>
      <c r="AC518" s="247">
        <v>1</v>
      </c>
      <c r="AD518" s="247">
        <v>1</v>
      </c>
      <c r="AE518" s="247">
        <v>1</v>
      </c>
      <c r="AF518" s="247">
        <v>1</v>
      </c>
      <c r="AG518" s="247">
        <v>1</v>
      </c>
      <c r="AH518" s="247">
        <v>1</v>
      </c>
      <c r="AI518" s="247">
        <v>1</v>
      </c>
      <c r="AJ518" s="247">
        <v>1</v>
      </c>
      <c r="AK518" s="247">
        <v>1</v>
      </c>
      <c r="AL518" s="247">
        <v>1</v>
      </c>
      <c r="AM518" s="247">
        <v>1</v>
      </c>
      <c r="AN518" s="247">
        <v>1</v>
      </c>
      <c r="AO518" s="247">
        <v>1</v>
      </c>
      <c r="AP518" s="247">
        <v>1</v>
      </c>
      <c r="AQ518" s="247">
        <v>1</v>
      </c>
      <c r="AR518" s="247">
        <v>1</v>
      </c>
      <c r="AS518" s="247">
        <v>1</v>
      </c>
      <c r="AT518" s="247">
        <v>1</v>
      </c>
      <c r="AU518" s="247">
        <v>1</v>
      </c>
      <c r="AV518" s="247">
        <v>1</v>
      </c>
      <c r="AW518" s="247">
        <v>1</v>
      </c>
      <c r="AX518" s="247">
        <v>1</v>
      </c>
      <c r="AY518" s="247">
        <v>1</v>
      </c>
      <c r="AZ518" s="247">
        <v>1</v>
      </c>
      <c r="BA518" s="247">
        <v>1</v>
      </c>
      <c r="BB518" s="247">
        <v>1</v>
      </c>
      <c r="BC518" s="247">
        <v>1</v>
      </c>
      <c r="BD518" s="247">
        <v>1</v>
      </c>
      <c r="BE518" s="247">
        <v>1</v>
      </c>
      <c r="BF518" s="247">
        <v>1</v>
      </c>
      <c r="BG518" s="247">
        <v>1</v>
      </c>
      <c r="BH518" s="247">
        <v>1</v>
      </c>
      <c r="BI518" s="247">
        <v>1</v>
      </c>
      <c r="BJ518" s="247">
        <v>1</v>
      </c>
      <c r="BK518" s="247">
        <v>1</v>
      </c>
      <c r="BL518" s="247"/>
      <c r="BM518" s="248"/>
    </row>
    <row r="519" spans="1:65" s="236" customFormat="1" ht="5.25">
      <c r="A519" s="243">
        <v>308</v>
      </c>
      <c r="B519" s="249" t="s">
        <v>802</v>
      </c>
      <c r="C519" s="245" t="s">
        <v>526</v>
      </c>
      <c r="D519" s="246">
        <v>0.075</v>
      </c>
      <c r="E519" s="247">
        <v>1</v>
      </c>
      <c r="F519" s="247">
        <v>1</v>
      </c>
      <c r="G519" s="247">
        <v>1</v>
      </c>
      <c r="H519" s="247">
        <v>1</v>
      </c>
      <c r="I519" s="247">
        <v>1</v>
      </c>
      <c r="J519" s="247">
        <v>1</v>
      </c>
      <c r="K519" s="247">
        <v>1</v>
      </c>
      <c r="L519" s="247">
        <v>1</v>
      </c>
      <c r="M519" s="247">
        <v>1</v>
      </c>
      <c r="N519" s="247">
        <v>1</v>
      </c>
      <c r="O519" s="247">
        <v>1</v>
      </c>
      <c r="P519" s="247">
        <v>1</v>
      </c>
      <c r="Q519" s="247">
        <v>1</v>
      </c>
      <c r="R519" s="247">
        <v>1</v>
      </c>
      <c r="S519" s="247">
        <v>1</v>
      </c>
      <c r="T519" s="247">
        <v>1</v>
      </c>
      <c r="U519" s="247">
        <v>1</v>
      </c>
      <c r="V519" s="247">
        <v>1</v>
      </c>
      <c r="W519" s="247">
        <v>1</v>
      </c>
      <c r="X519" s="247">
        <v>1</v>
      </c>
      <c r="Y519" s="247">
        <v>1</v>
      </c>
      <c r="Z519" s="247">
        <v>1</v>
      </c>
      <c r="AA519" s="247">
        <v>1</v>
      </c>
      <c r="AB519" s="247">
        <v>1</v>
      </c>
      <c r="AC519" s="247">
        <v>1</v>
      </c>
      <c r="AD519" s="247">
        <v>1</v>
      </c>
      <c r="AE519" s="247">
        <v>1</v>
      </c>
      <c r="AF519" s="247">
        <v>1</v>
      </c>
      <c r="AG519" s="247">
        <v>1</v>
      </c>
      <c r="AH519" s="247">
        <v>1</v>
      </c>
      <c r="AI519" s="247">
        <v>1</v>
      </c>
      <c r="AJ519" s="247">
        <v>1</v>
      </c>
      <c r="AK519" s="247">
        <v>1</v>
      </c>
      <c r="AL519" s="247">
        <v>1</v>
      </c>
      <c r="AM519" s="247">
        <v>1</v>
      </c>
      <c r="AN519" s="247">
        <v>1</v>
      </c>
      <c r="AO519" s="247">
        <v>1</v>
      </c>
      <c r="AP519" s="247">
        <v>1</v>
      </c>
      <c r="AQ519" s="247">
        <v>1</v>
      </c>
      <c r="AR519" s="247">
        <v>1</v>
      </c>
      <c r="AS519" s="247">
        <v>1</v>
      </c>
      <c r="AT519" s="247">
        <v>1</v>
      </c>
      <c r="AU519" s="247">
        <v>1</v>
      </c>
      <c r="AV519" s="247">
        <v>1</v>
      </c>
      <c r="AW519" s="247">
        <v>1</v>
      </c>
      <c r="AX519" s="247">
        <v>1</v>
      </c>
      <c r="AY519" s="247">
        <v>1</v>
      </c>
      <c r="AZ519" s="247">
        <v>1</v>
      </c>
      <c r="BA519" s="247">
        <v>1</v>
      </c>
      <c r="BB519" s="247">
        <v>1</v>
      </c>
      <c r="BC519" s="247">
        <v>1</v>
      </c>
      <c r="BD519" s="247">
        <v>1</v>
      </c>
      <c r="BE519" s="247">
        <v>1</v>
      </c>
      <c r="BF519" s="247">
        <v>1</v>
      </c>
      <c r="BG519" s="247">
        <v>1</v>
      </c>
      <c r="BH519" s="247">
        <v>1</v>
      </c>
      <c r="BI519" s="247">
        <v>1</v>
      </c>
      <c r="BJ519" s="247">
        <v>1</v>
      </c>
      <c r="BK519" s="247">
        <v>1</v>
      </c>
      <c r="BL519" s="247"/>
      <c r="BM519" s="248"/>
    </row>
    <row r="520" spans="1:65" s="236" customFormat="1" ht="5.25">
      <c r="A520" s="243">
        <v>309</v>
      </c>
      <c r="B520" s="249" t="s">
        <v>803</v>
      </c>
      <c r="C520" s="245" t="s">
        <v>526</v>
      </c>
      <c r="D520" s="246">
        <v>0.072</v>
      </c>
      <c r="E520" s="247">
        <v>1</v>
      </c>
      <c r="F520" s="247">
        <v>1</v>
      </c>
      <c r="G520" s="247">
        <v>1</v>
      </c>
      <c r="H520" s="247">
        <v>1</v>
      </c>
      <c r="I520" s="247">
        <v>1</v>
      </c>
      <c r="J520" s="247">
        <v>1</v>
      </c>
      <c r="K520" s="247">
        <v>1</v>
      </c>
      <c r="L520" s="247">
        <v>1</v>
      </c>
      <c r="M520" s="247">
        <v>1</v>
      </c>
      <c r="N520" s="247">
        <v>1</v>
      </c>
      <c r="O520" s="247">
        <v>1</v>
      </c>
      <c r="P520" s="247">
        <v>1</v>
      </c>
      <c r="Q520" s="247">
        <v>1</v>
      </c>
      <c r="R520" s="247">
        <v>1</v>
      </c>
      <c r="S520" s="247">
        <v>1</v>
      </c>
      <c r="T520" s="247">
        <v>1</v>
      </c>
      <c r="U520" s="247">
        <v>1</v>
      </c>
      <c r="V520" s="247">
        <v>1</v>
      </c>
      <c r="W520" s="247">
        <v>1</v>
      </c>
      <c r="X520" s="247">
        <v>1</v>
      </c>
      <c r="Y520" s="247">
        <v>1</v>
      </c>
      <c r="Z520" s="247">
        <v>1</v>
      </c>
      <c r="AA520" s="247">
        <v>1</v>
      </c>
      <c r="AB520" s="247">
        <v>1</v>
      </c>
      <c r="AC520" s="247">
        <v>1</v>
      </c>
      <c r="AD520" s="247">
        <v>1</v>
      </c>
      <c r="AE520" s="247">
        <v>1</v>
      </c>
      <c r="AF520" s="247">
        <v>1</v>
      </c>
      <c r="AG520" s="247">
        <v>1</v>
      </c>
      <c r="AH520" s="247">
        <v>1</v>
      </c>
      <c r="AI520" s="247">
        <v>1</v>
      </c>
      <c r="AJ520" s="247">
        <v>1</v>
      </c>
      <c r="AK520" s="247">
        <v>1</v>
      </c>
      <c r="AL520" s="247">
        <v>1</v>
      </c>
      <c r="AM520" s="247">
        <v>1</v>
      </c>
      <c r="AN520" s="247">
        <v>1</v>
      </c>
      <c r="AO520" s="247">
        <v>1</v>
      </c>
      <c r="AP520" s="247">
        <v>1</v>
      </c>
      <c r="AQ520" s="247">
        <v>1</v>
      </c>
      <c r="AR520" s="247">
        <v>1</v>
      </c>
      <c r="AS520" s="247">
        <v>1</v>
      </c>
      <c r="AT520" s="247">
        <v>1</v>
      </c>
      <c r="AU520" s="247">
        <v>1</v>
      </c>
      <c r="AV520" s="247">
        <v>1</v>
      </c>
      <c r="AW520" s="247">
        <v>1</v>
      </c>
      <c r="AX520" s="247">
        <v>1</v>
      </c>
      <c r="AY520" s="247">
        <v>1</v>
      </c>
      <c r="AZ520" s="247">
        <v>1</v>
      </c>
      <c r="BA520" s="247">
        <v>1</v>
      </c>
      <c r="BB520" s="247">
        <v>1</v>
      </c>
      <c r="BC520" s="247">
        <v>1</v>
      </c>
      <c r="BD520" s="247">
        <v>1</v>
      </c>
      <c r="BE520" s="247">
        <v>1</v>
      </c>
      <c r="BF520" s="247">
        <v>1</v>
      </c>
      <c r="BG520" s="247">
        <v>1</v>
      </c>
      <c r="BH520" s="247">
        <v>1</v>
      </c>
      <c r="BI520" s="247">
        <v>1</v>
      </c>
      <c r="BJ520" s="247">
        <v>1</v>
      </c>
      <c r="BK520" s="247">
        <v>1</v>
      </c>
      <c r="BL520" s="247"/>
      <c r="BM520" s="248"/>
    </row>
    <row r="521" spans="1:65" s="236" customFormat="1" ht="5.25">
      <c r="A521" s="243">
        <v>310</v>
      </c>
      <c r="B521" s="249" t="s">
        <v>804</v>
      </c>
      <c r="C521" s="245" t="s">
        <v>526</v>
      </c>
      <c r="D521" s="246">
        <v>0.072</v>
      </c>
      <c r="E521" s="247">
        <v>1</v>
      </c>
      <c r="F521" s="247">
        <v>1</v>
      </c>
      <c r="G521" s="247">
        <v>1</v>
      </c>
      <c r="H521" s="247">
        <v>1</v>
      </c>
      <c r="I521" s="247">
        <v>1</v>
      </c>
      <c r="J521" s="247">
        <v>1</v>
      </c>
      <c r="K521" s="247">
        <v>1</v>
      </c>
      <c r="L521" s="247">
        <v>1</v>
      </c>
      <c r="M521" s="247">
        <v>1</v>
      </c>
      <c r="N521" s="247">
        <v>1</v>
      </c>
      <c r="O521" s="247">
        <v>1</v>
      </c>
      <c r="P521" s="247">
        <v>1</v>
      </c>
      <c r="Q521" s="247">
        <v>1</v>
      </c>
      <c r="R521" s="247">
        <v>1</v>
      </c>
      <c r="S521" s="247">
        <v>1</v>
      </c>
      <c r="T521" s="247">
        <v>1</v>
      </c>
      <c r="U521" s="247">
        <v>1</v>
      </c>
      <c r="V521" s="247">
        <v>1</v>
      </c>
      <c r="W521" s="247">
        <v>1</v>
      </c>
      <c r="X521" s="247">
        <v>1</v>
      </c>
      <c r="Y521" s="247">
        <v>1</v>
      </c>
      <c r="Z521" s="247">
        <v>1</v>
      </c>
      <c r="AA521" s="247">
        <v>1</v>
      </c>
      <c r="AB521" s="247">
        <v>1</v>
      </c>
      <c r="AC521" s="247">
        <v>1</v>
      </c>
      <c r="AD521" s="247">
        <v>1</v>
      </c>
      <c r="AE521" s="247">
        <v>1</v>
      </c>
      <c r="AF521" s="247">
        <v>1</v>
      </c>
      <c r="AG521" s="247">
        <v>1</v>
      </c>
      <c r="AH521" s="247">
        <v>1</v>
      </c>
      <c r="AI521" s="247">
        <v>1</v>
      </c>
      <c r="AJ521" s="247">
        <v>1</v>
      </c>
      <c r="AK521" s="247">
        <v>1</v>
      </c>
      <c r="AL521" s="247">
        <v>1</v>
      </c>
      <c r="AM521" s="247">
        <v>1</v>
      </c>
      <c r="AN521" s="247">
        <v>1</v>
      </c>
      <c r="AO521" s="247">
        <v>1</v>
      </c>
      <c r="AP521" s="247">
        <v>1</v>
      </c>
      <c r="AQ521" s="247">
        <v>1</v>
      </c>
      <c r="AR521" s="247">
        <v>1</v>
      </c>
      <c r="AS521" s="247">
        <v>1</v>
      </c>
      <c r="AT521" s="247">
        <v>1</v>
      </c>
      <c r="AU521" s="247">
        <v>1</v>
      </c>
      <c r="AV521" s="247">
        <v>1</v>
      </c>
      <c r="AW521" s="247">
        <v>1</v>
      </c>
      <c r="AX521" s="247">
        <v>1</v>
      </c>
      <c r="AY521" s="247">
        <v>1</v>
      </c>
      <c r="AZ521" s="247">
        <v>1</v>
      </c>
      <c r="BA521" s="247">
        <v>1</v>
      </c>
      <c r="BB521" s="247">
        <v>1</v>
      </c>
      <c r="BC521" s="247">
        <v>1</v>
      </c>
      <c r="BD521" s="247">
        <v>1</v>
      </c>
      <c r="BE521" s="247">
        <v>1</v>
      </c>
      <c r="BF521" s="247">
        <v>1</v>
      </c>
      <c r="BG521" s="247">
        <v>1</v>
      </c>
      <c r="BH521" s="247">
        <v>1</v>
      </c>
      <c r="BI521" s="247">
        <v>1</v>
      </c>
      <c r="BJ521" s="247">
        <v>1</v>
      </c>
      <c r="BK521" s="247">
        <v>1</v>
      </c>
      <c r="BL521" s="247"/>
      <c r="BM521" s="248"/>
    </row>
    <row r="522" spans="1:65" s="236" customFormat="1" ht="5.25">
      <c r="A522" s="243">
        <v>311</v>
      </c>
      <c r="B522" s="256" t="s">
        <v>74</v>
      </c>
      <c r="C522" s="245" t="s">
        <v>526</v>
      </c>
      <c r="D522" s="246">
        <v>0.075</v>
      </c>
      <c r="E522" s="247">
        <v>1</v>
      </c>
      <c r="F522" s="247">
        <v>1</v>
      </c>
      <c r="G522" s="247">
        <v>1</v>
      </c>
      <c r="H522" s="247">
        <v>1</v>
      </c>
      <c r="I522" s="247">
        <v>1</v>
      </c>
      <c r="J522" s="247">
        <v>1</v>
      </c>
      <c r="K522" s="247">
        <v>1</v>
      </c>
      <c r="L522" s="247">
        <v>1</v>
      </c>
      <c r="M522" s="247">
        <v>1</v>
      </c>
      <c r="N522" s="247">
        <v>1</v>
      </c>
      <c r="O522" s="247">
        <v>1</v>
      </c>
      <c r="P522" s="247">
        <v>1</v>
      </c>
      <c r="Q522" s="247">
        <v>1</v>
      </c>
      <c r="R522" s="247">
        <v>1</v>
      </c>
      <c r="S522" s="247">
        <v>1</v>
      </c>
      <c r="T522" s="247">
        <v>1</v>
      </c>
      <c r="U522" s="247">
        <v>1</v>
      </c>
      <c r="V522" s="247">
        <v>1</v>
      </c>
      <c r="W522" s="247">
        <v>1</v>
      </c>
      <c r="X522" s="247">
        <v>1</v>
      </c>
      <c r="Y522" s="247">
        <v>1</v>
      </c>
      <c r="Z522" s="247">
        <v>1</v>
      </c>
      <c r="AA522" s="247">
        <v>1</v>
      </c>
      <c r="AB522" s="247">
        <v>1</v>
      </c>
      <c r="AC522" s="247">
        <v>1</v>
      </c>
      <c r="AD522" s="247">
        <v>1</v>
      </c>
      <c r="AE522" s="247">
        <v>1</v>
      </c>
      <c r="AF522" s="247">
        <v>1</v>
      </c>
      <c r="AG522" s="247">
        <v>1</v>
      </c>
      <c r="AH522" s="247">
        <v>1</v>
      </c>
      <c r="AI522" s="247">
        <v>1</v>
      </c>
      <c r="AJ522" s="247">
        <v>1</v>
      </c>
      <c r="AK522" s="247">
        <v>1</v>
      </c>
      <c r="AL522" s="247">
        <v>1</v>
      </c>
      <c r="AM522" s="247">
        <v>1</v>
      </c>
      <c r="AN522" s="247">
        <v>1</v>
      </c>
      <c r="AO522" s="247">
        <v>1</v>
      </c>
      <c r="AP522" s="247">
        <v>1</v>
      </c>
      <c r="AQ522" s="247">
        <v>1</v>
      </c>
      <c r="AR522" s="247">
        <v>1</v>
      </c>
      <c r="AS522" s="247">
        <v>1</v>
      </c>
      <c r="AT522" s="247">
        <v>1</v>
      </c>
      <c r="AU522" s="247">
        <v>1</v>
      </c>
      <c r="AV522" s="247">
        <v>1</v>
      </c>
      <c r="AW522" s="247">
        <v>1</v>
      </c>
      <c r="AX522" s="247">
        <v>1</v>
      </c>
      <c r="AY522" s="247">
        <v>1</v>
      </c>
      <c r="AZ522" s="247">
        <v>1</v>
      </c>
      <c r="BA522" s="247">
        <v>1</v>
      </c>
      <c r="BB522" s="247">
        <v>1</v>
      </c>
      <c r="BC522" s="247">
        <v>1</v>
      </c>
      <c r="BD522" s="247">
        <v>1</v>
      </c>
      <c r="BE522" s="247">
        <v>1</v>
      </c>
      <c r="BF522" s="247">
        <v>1</v>
      </c>
      <c r="BG522" s="247">
        <v>1</v>
      </c>
      <c r="BH522" s="247">
        <v>1</v>
      </c>
      <c r="BI522" s="247">
        <v>1</v>
      </c>
      <c r="BJ522" s="247">
        <v>1</v>
      </c>
      <c r="BK522" s="247">
        <v>1</v>
      </c>
      <c r="BL522" s="247"/>
      <c r="BM522" s="248"/>
    </row>
    <row r="523" spans="1:65" s="236" customFormat="1" ht="5.25">
      <c r="A523" s="243">
        <v>312</v>
      </c>
      <c r="B523" s="256" t="s">
        <v>805</v>
      </c>
      <c r="C523" s="245" t="s">
        <v>526</v>
      </c>
      <c r="D523" s="246">
        <v>0.075</v>
      </c>
      <c r="E523" s="247">
        <v>1</v>
      </c>
      <c r="F523" s="247">
        <v>1</v>
      </c>
      <c r="G523" s="247">
        <v>1</v>
      </c>
      <c r="H523" s="247">
        <v>1</v>
      </c>
      <c r="I523" s="247">
        <v>1</v>
      </c>
      <c r="J523" s="247">
        <v>1</v>
      </c>
      <c r="K523" s="247">
        <v>1</v>
      </c>
      <c r="L523" s="247">
        <v>1</v>
      </c>
      <c r="M523" s="247">
        <v>1</v>
      </c>
      <c r="N523" s="247">
        <v>1</v>
      </c>
      <c r="O523" s="247">
        <v>1</v>
      </c>
      <c r="P523" s="247">
        <v>1</v>
      </c>
      <c r="Q523" s="247">
        <v>1</v>
      </c>
      <c r="R523" s="247">
        <v>1</v>
      </c>
      <c r="S523" s="247">
        <v>1</v>
      </c>
      <c r="T523" s="247">
        <v>1</v>
      </c>
      <c r="U523" s="247">
        <v>1</v>
      </c>
      <c r="V523" s="247">
        <v>1</v>
      </c>
      <c r="W523" s="247">
        <v>1</v>
      </c>
      <c r="X523" s="247">
        <v>1</v>
      </c>
      <c r="Y523" s="247">
        <v>1</v>
      </c>
      <c r="Z523" s="247">
        <v>1</v>
      </c>
      <c r="AA523" s="247">
        <v>1</v>
      </c>
      <c r="AB523" s="247">
        <v>1</v>
      </c>
      <c r="AC523" s="247">
        <v>1</v>
      </c>
      <c r="AD523" s="247">
        <v>1</v>
      </c>
      <c r="AE523" s="247">
        <v>1</v>
      </c>
      <c r="AF523" s="247">
        <v>1</v>
      </c>
      <c r="AG523" s="247">
        <v>1</v>
      </c>
      <c r="AH523" s="247">
        <v>1</v>
      </c>
      <c r="AI523" s="247">
        <v>1</v>
      </c>
      <c r="AJ523" s="247">
        <v>1</v>
      </c>
      <c r="AK523" s="247">
        <v>1</v>
      </c>
      <c r="AL523" s="247">
        <v>1</v>
      </c>
      <c r="AM523" s="247">
        <v>1</v>
      </c>
      <c r="AN523" s="247">
        <v>1</v>
      </c>
      <c r="AO523" s="247">
        <v>1</v>
      </c>
      <c r="AP523" s="247">
        <v>1</v>
      </c>
      <c r="AQ523" s="247">
        <v>1</v>
      </c>
      <c r="AR523" s="247">
        <v>1</v>
      </c>
      <c r="AS523" s="247">
        <v>1</v>
      </c>
      <c r="AT523" s="247">
        <v>1</v>
      </c>
      <c r="AU523" s="247">
        <v>1</v>
      </c>
      <c r="AV523" s="247">
        <v>1</v>
      </c>
      <c r="AW523" s="247">
        <v>1</v>
      </c>
      <c r="AX523" s="247">
        <v>1</v>
      </c>
      <c r="AY523" s="247">
        <v>1</v>
      </c>
      <c r="AZ523" s="247">
        <v>1</v>
      </c>
      <c r="BA523" s="247">
        <v>1</v>
      </c>
      <c r="BB523" s="247">
        <v>1</v>
      </c>
      <c r="BC523" s="247">
        <v>1</v>
      </c>
      <c r="BD523" s="247">
        <v>1</v>
      </c>
      <c r="BE523" s="247">
        <v>1</v>
      </c>
      <c r="BF523" s="247">
        <v>1</v>
      </c>
      <c r="BG523" s="247">
        <v>1</v>
      </c>
      <c r="BH523" s="247">
        <v>1</v>
      </c>
      <c r="BI523" s="247">
        <v>1</v>
      </c>
      <c r="BJ523" s="247">
        <v>1</v>
      </c>
      <c r="BK523" s="247">
        <v>1</v>
      </c>
      <c r="BL523" s="247"/>
      <c r="BM523" s="248"/>
    </row>
    <row r="524" spans="1:65" s="236" customFormat="1" ht="5.25">
      <c r="A524" s="243">
        <v>313</v>
      </c>
      <c r="B524" s="256" t="s">
        <v>806</v>
      </c>
      <c r="C524" s="245" t="s">
        <v>526</v>
      </c>
      <c r="D524" s="246">
        <v>0.075</v>
      </c>
      <c r="E524" s="247">
        <v>1</v>
      </c>
      <c r="F524" s="247">
        <v>1</v>
      </c>
      <c r="G524" s="247">
        <v>1</v>
      </c>
      <c r="H524" s="247">
        <v>1</v>
      </c>
      <c r="I524" s="247">
        <v>1</v>
      </c>
      <c r="J524" s="247">
        <v>1</v>
      </c>
      <c r="K524" s="247">
        <v>1</v>
      </c>
      <c r="L524" s="247">
        <v>1</v>
      </c>
      <c r="M524" s="247">
        <v>1</v>
      </c>
      <c r="N524" s="247">
        <v>1</v>
      </c>
      <c r="O524" s="247">
        <v>1</v>
      </c>
      <c r="P524" s="247">
        <v>1</v>
      </c>
      <c r="Q524" s="247">
        <v>1</v>
      </c>
      <c r="R524" s="247">
        <v>1</v>
      </c>
      <c r="S524" s="247">
        <v>1</v>
      </c>
      <c r="T524" s="247">
        <v>1</v>
      </c>
      <c r="U524" s="247">
        <v>1</v>
      </c>
      <c r="V524" s="247">
        <v>1</v>
      </c>
      <c r="W524" s="247">
        <v>1</v>
      </c>
      <c r="X524" s="247">
        <v>1</v>
      </c>
      <c r="Y524" s="247">
        <v>1</v>
      </c>
      <c r="Z524" s="247">
        <v>1</v>
      </c>
      <c r="AA524" s="247">
        <v>1</v>
      </c>
      <c r="AB524" s="247">
        <v>1</v>
      </c>
      <c r="AC524" s="247">
        <v>1</v>
      </c>
      <c r="AD524" s="247">
        <v>1</v>
      </c>
      <c r="AE524" s="247">
        <v>1</v>
      </c>
      <c r="AF524" s="247">
        <v>1</v>
      </c>
      <c r="AG524" s="247">
        <v>1</v>
      </c>
      <c r="AH524" s="247">
        <v>1</v>
      </c>
      <c r="AI524" s="247">
        <v>1</v>
      </c>
      <c r="AJ524" s="247">
        <v>1</v>
      </c>
      <c r="AK524" s="247">
        <v>1</v>
      </c>
      <c r="AL524" s="247">
        <v>1</v>
      </c>
      <c r="AM524" s="247">
        <v>1</v>
      </c>
      <c r="AN524" s="247">
        <v>1</v>
      </c>
      <c r="AO524" s="247">
        <v>1</v>
      </c>
      <c r="AP524" s="247">
        <v>1</v>
      </c>
      <c r="AQ524" s="247">
        <v>1</v>
      </c>
      <c r="AR524" s="247">
        <v>1</v>
      </c>
      <c r="AS524" s="247">
        <v>1</v>
      </c>
      <c r="AT524" s="247">
        <v>1</v>
      </c>
      <c r="AU524" s="247">
        <v>1</v>
      </c>
      <c r="AV524" s="247">
        <v>1</v>
      </c>
      <c r="AW524" s="247">
        <v>1</v>
      </c>
      <c r="AX524" s="247">
        <v>1</v>
      </c>
      <c r="AY524" s="247">
        <v>1</v>
      </c>
      <c r="AZ524" s="247">
        <v>1</v>
      </c>
      <c r="BA524" s="247">
        <v>1</v>
      </c>
      <c r="BB524" s="247">
        <v>1</v>
      </c>
      <c r="BC524" s="247">
        <v>1</v>
      </c>
      <c r="BD524" s="247">
        <v>1</v>
      </c>
      <c r="BE524" s="247">
        <v>1</v>
      </c>
      <c r="BF524" s="247">
        <v>1</v>
      </c>
      <c r="BG524" s="247">
        <v>1</v>
      </c>
      <c r="BH524" s="247">
        <v>1</v>
      </c>
      <c r="BI524" s="247">
        <v>1</v>
      </c>
      <c r="BJ524" s="247">
        <v>1</v>
      </c>
      <c r="BK524" s="247">
        <v>1</v>
      </c>
      <c r="BL524" s="247"/>
      <c r="BM524" s="248"/>
    </row>
    <row r="525" spans="1:65" s="236" customFormat="1" ht="5.25">
      <c r="A525" s="243">
        <v>314</v>
      </c>
      <c r="B525" s="256" t="s">
        <v>807</v>
      </c>
      <c r="C525" s="245" t="s">
        <v>526</v>
      </c>
      <c r="D525" s="246">
        <v>0.075</v>
      </c>
      <c r="E525" s="247">
        <v>1</v>
      </c>
      <c r="F525" s="247">
        <v>1</v>
      </c>
      <c r="G525" s="247">
        <v>1</v>
      </c>
      <c r="H525" s="247">
        <v>1</v>
      </c>
      <c r="I525" s="247">
        <v>1</v>
      </c>
      <c r="J525" s="247">
        <v>1</v>
      </c>
      <c r="K525" s="247">
        <v>1</v>
      </c>
      <c r="L525" s="247">
        <v>1</v>
      </c>
      <c r="M525" s="247">
        <v>1</v>
      </c>
      <c r="N525" s="247">
        <v>1</v>
      </c>
      <c r="O525" s="247">
        <v>1</v>
      </c>
      <c r="P525" s="247">
        <v>1</v>
      </c>
      <c r="Q525" s="247">
        <v>1</v>
      </c>
      <c r="R525" s="247">
        <v>1</v>
      </c>
      <c r="S525" s="247">
        <v>1</v>
      </c>
      <c r="T525" s="247">
        <v>1</v>
      </c>
      <c r="U525" s="247">
        <v>1</v>
      </c>
      <c r="V525" s="247">
        <v>1</v>
      </c>
      <c r="W525" s="247">
        <v>1</v>
      </c>
      <c r="X525" s="247">
        <v>1</v>
      </c>
      <c r="Y525" s="247">
        <v>1</v>
      </c>
      <c r="Z525" s="247">
        <v>1</v>
      </c>
      <c r="AA525" s="247">
        <v>1</v>
      </c>
      <c r="AB525" s="247">
        <v>1</v>
      </c>
      <c r="AC525" s="247">
        <v>1</v>
      </c>
      <c r="AD525" s="247">
        <v>1</v>
      </c>
      <c r="AE525" s="247">
        <v>1</v>
      </c>
      <c r="AF525" s="247">
        <v>1</v>
      </c>
      <c r="AG525" s="247">
        <v>1</v>
      </c>
      <c r="AH525" s="247">
        <v>1</v>
      </c>
      <c r="AI525" s="247">
        <v>1</v>
      </c>
      <c r="AJ525" s="247">
        <v>1</v>
      </c>
      <c r="AK525" s="247">
        <v>1</v>
      </c>
      <c r="AL525" s="247">
        <v>1</v>
      </c>
      <c r="AM525" s="247">
        <v>1</v>
      </c>
      <c r="AN525" s="247">
        <v>1</v>
      </c>
      <c r="AO525" s="247">
        <v>1</v>
      </c>
      <c r="AP525" s="247">
        <v>1</v>
      </c>
      <c r="AQ525" s="247">
        <v>1</v>
      </c>
      <c r="AR525" s="247">
        <v>1</v>
      </c>
      <c r="AS525" s="247">
        <v>1</v>
      </c>
      <c r="AT525" s="247">
        <v>1</v>
      </c>
      <c r="AU525" s="247">
        <v>1</v>
      </c>
      <c r="AV525" s="247">
        <v>1</v>
      </c>
      <c r="AW525" s="247">
        <v>1</v>
      </c>
      <c r="AX525" s="247">
        <v>1</v>
      </c>
      <c r="AY525" s="247">
        <v>1</v>
      </c>
      <c r="AZ525" s="247">
        <v>1</v>
      </c>
      <c r="BA525" s="247">
        <v>1</v>
      </c>
      <c r="BB525" s="247">
        <v>1</v>
      </c>
      <c r="BC525" s="247">
        <v>1</v>
      </c>
      <c r="BD525" s="247">
        <v>1</v>
      </c>
      <c r="BE525" s="247">
        <v>1</v>
      </c>
      <c r="BF525" s="247">
        <v>1</v>
      </c>
      <c r="BG525" s="247">
        <v>1</v>
      </c>
      <c r="BH525" s="247">
        <v>1</v>
      </c>
      <c r="BI525" s="247">
        <v>1</v>
      </c>
      <c r="BJ525" s="247">
        <v>1</v>
      </c>
      <c r="BK525" s="247">
        <v>1</v>
      </c>
      <c r="BL525" s="247"/>
      <c r="BM525" s="248"/>
    </row>
    <row r="526" spans="1:65" s="236" customFormat="1" ht="5.25">
      <c r="A526" s="243">
        <v>315</v>
      </c>
      <c r="B526" s="249" t="s">
        <v>808</v>
      </c>
      <c r="C526" s="245" t="s">
        <v>526</v>
      </c>
      <c r="D526" s="246">
        <v>0.078</v>
      </c>
      <c r="E526" s="247">
        <v>1</v>
      </c>
      <c r="F526" s="247">
        <v>1</v>
      </c>
      <c r="G526" s="247">
        <v>1</v>
      </c>
      <c r="H526" s="247">
        <v>1</v>
      </c>
      <c r="I526" s="247">
        <v>1</v>
      </c>
      <c r="J526" s="247">
        <v>1</v>
      </c>
      <c r="K526" s="247">
        <v>1</v>
      </c>
      <c r="L526" s="247">
        <v>1</v>
      </c>
      <c r="M526" s="247">
        <v>1</v>
      </c>
      <c r="N526" s="247">
        <v>1</v>
      </c>
      <c r="O526" s="247">
        <v>1</v>
      </c>
      <c r="P526" s="247">
        <v>1</v>
      </c>
      <c r="Q526" s="247">
        <v>1</v>
      </c>
      <c r="R526" s="247">
        <v>1</v>
      </c>
      <c r="S526" s="247">
        <v>1</v>
      </c>
      <c r="T526" s="247">
        <v>1</v>
      </c>
      <c r="U526" s="247">
        <v>1</v>
      </c>
      <c r="V526" s="247">
        <v>1</v>
      </c>
      <c r="W526" s="247">
        <v>1</v>
      </c>
      <c r="X526" s="247">
        <v>1</v>
      </c>
      <c r="Y526" s="247">
        <v>1</v>
      </c>
      <c r="Z526" s="247">
        <v>1</v>
      </c>
      <c r="AA526" s="247">
        <v>1</v>
      </c>
      <c r="AB526" s="247">
        <v>1</v>
      </c>
      <c r="AC526" s="247">
        <v>1</v>
      </c>
      <c r="AD526" s="247">
        <v>1</v>
      </c>
      <c r="AE526" s="247">
        <v>1</v>
      </c>
      <c r="AF526" s="247">
        <v>1</v>
      </c>
      <c r="AG526" s="247">
        <v>1</v>
      </c>
      <c r="AH526" s="247">
        <v>1</v>
      </c>
      <c r="AI526" s="247">
        <v>1</v>
      </c>
      <c r="AJ526" s="247">
        <v>1</v>
      </c>
      <c r="AK526" s="247">
        <v>1</v>
      </c>
      <c r="AL526" s="247">
        <v>1</v>
      </c>
      <c r="AM526" s="247">
        <v>1</v>
      </c>
      <c r="AN526" s="247">
        <v>1</v>
      </c>
      <c r="AO526" s="247">
        <v>1</v>
      </c>
      <c r="AP526" s="247">
        <v>1</v>
      </c>
      <c r="AQ526" s="247">
        <v>1</v>
      </c>
      <c r="AR526" s="247">
        <v>1</v>
      </c>
      <c r="AS526" s="247">
        <v>1</v>
      </c>
      <c r="AT526" s="247">
        <v>1</v>
      </c>
      <c r="AU526" s="247">
        <v>1</v>
      </c>
      <c r="AV526" s="247">
        <v>1</v>
      </c>
      <c r="AW526" s="247">
        <v>1</v>
      </c>
      <c r="AX526" s="247">
        <v>1</v>
      </c>
      <c r="AY526" s="247">
        <v>1</v>
      </c>
      <c r="AZ526" s="247">
        <v>1</v>
      </c>
      <c r="BA526" s="247">
        <v>1</v>
      </c>
      <c r="BB526" s="247">
        <v>1</v>
      </c>
      <c r="BC526" s="247">
        <v>1</v>
      </c>
      <c r="BD526" s="247">
        <v>1</v>
      </c>
      <c r="BE526" s="247">
        <v>1</v>
      </c>
      <c r="BF526" s="247">
        <v>1</v>
      </c>
      <c r="BG526" s="247">
        <v>1</v>
      </c>
      <c r="BH526" s="247">
        <v>1</v>
      </c>
      <c r="BI526" s="247">
        <v>1</v>
      </c>
      <c r="BJ526" s="247">
        <v>1</v>
      </c>
      <c r="BK526" s="247">
        <v>1</v>
      </c>
      <c r="BL526" s="247"/>
      <c r="BM526" s="248"/>
    </row>
    <row r="527" spans="1:65" s="236" customFormat="1" ht="5.25">
      <c r="A527" s="243">
        <v>316</v>
      </c>
      <c r="B527" s="249" t="s">
        <v>809</v>
      </c>
      <c r="C527" s="245" t="s">
        <v>526</v>
      </c>
      <c r="D527" s="246">
        <v>0.078</v>
      </c>
      <c r="E527" s="247">
        <v>1</v>
      </c>
      <c r="F527" s="247">
        <v>1</v>
      </c>
      <c r="G527" s="247">
        <v>1</v>
      </c>
      <c r="H527" s="247">
        <v>1</v>
      </c>
      <c r="I527" s="247">
        <v>1</v>
      </c>
      <c r="J527" s="247">
        <v>1</v>
      </c>
      <c r="K527" s="247">
        <v>1</v>
      </c>
      <c r="L527" s="247">
        <v>1</v>
      </c>
      <c r="M527" s="247">
        <v>1</v>
      </c>
      <c r="N527" s="247">
        <v>1</v>
      </c>
      <c r="O527" s="247">
        <v>1</v>
      </c>
      <c r="P527" s="247">
        <v>1</v>
      </c>
      <c r="Q527" s="247">
        <v>1</v>
      </c>
      <c r="R527" s="247">
        <v>1</v>
      </c>
      <c r="S527" s="247">
        <v>1</v>
      </c>
      <c r="T527" s="247">
        <v>1</v>
      </c>
      <c r="U527" s="247">
        <v>1</v>
      </c>
      <c r="V527" s="247">
        <v>1</v>
      </c>
      <c r="W527" s="247">
        <v>1</v>
      </c>
      <c r="X527" s="247">
        <v>1</v>
      </c>
      <c r="Y527" s="247">
        <v>1</v>
      </c>
      <c r="Z527" s="247">
        <v>1</v>
      </c>
      <c r="AA527" s="247">
        <v>1</v>
      </c>
      <c r="AB527" s="247">
        <v>1</v>
      </c>
      <c r="AC527" s="247">
        <v>1</v>
      </c>
      <c r="AD527" s="247">
        <v>1</v>
      </c>
      <c r="AE527" s="247">
        <v>1</v>
      </c>
      <c r="AF527" s="247">
        <v>1</v>
      </c>
      <c r="AG527" s="247">
        <v>1</v>
      </c>
      <c r="AH527" s="247">
        <v>1</v>
      </c>
      <c r="AI527" s="247">
        <v>1</v>
      </c>
      <c r="AJ527" s="247">
        <v>1</v>
      </c>
      <c r="AK527" s="247">
        <v>1</v>
      </c>
      <c r="AL527" s="247">
        <v>1</v>
      </c>
      <c r="AM527" s="247">
        <v>1</v>
      </c>
      <c r="AN527" s="247">
        <v>1</v>
      </c>
      <c r="AO527" s="247">
        <v>1</v>
      </c>
      <c r="AP527" s="247">
        <v>1</v>
      </c>
      <c r="AQ527" s="247">
        <v>1</v>
      </c>
      <c r="AR527" s="247">
        <v>1</v>
      </c>
      <c r="AS527" s="247">
        <v>1</v>
      </c>
      <c r="AT527" s="247">
        <v>1</v>
      </c>
      <c r="AU527" s="247">
        <v>1</v>
      </c>
      <c r="AV527" s="247">
        <v>1</v>
      </c>
      <c r="AW527" s="247">
        <v>1</v>
      </c>
      <c r="AX527" s="247">
        <v>1</v>
      </c>
      <c r="AY527" s="247">
        <v>1</v>
      </c>
      <c r="AZ527" s="247">
        <v>1</v>
      </c>
      <c r="BA527" s="247">
        <v>1</v>
      </c>
      <c r="BB527" s="247">
        <v>1</v>
      </c>
      <c r="BC527" s="247">
        <v>1</v>
      </c>
      <c r="BD527" s="247">
        <v>1</v>
      </c>
      <c r="BE527" s="247">
        <v>1</v>
      </c>
      <c r="BF527" s="247">
        <v>1</v>
      </c>
      <c r="BG527" s="247">
        <v>1</v>
      </c>
      <c r="BH527" s="247">
        <v>1</v>
      </c>
      <c r="BI527" s="247">
        <v>1</v>
      </c>
      <c r="BJ527" s="247">
        <v>1</v>
      </c>
      <c r="BK527" s="247">
        <v>1</v>
      </c>
      <c r="BL527" s="247"/>
      <c r="BM527" s="248"/>
    </row>
    <row r="528" spans="1:65" s="236" customFormat="1" ht="5.25">
      <c r="A528" s="243">
        <v>317</v>
      </c>
      <c r="B528" s="249" t="s">
        <v>810</v>
      </c>
      <c r="C528" s="245" t="s">
        <v>526</v>
      </c>
      <c r="D528" s="246">
        <v>0.075</v>
      </c>
      <c r="E528" s="247">
        <v>1</v>
      </c>
      <c r="F528" s="247">
        <v>1</v>
      </c>
      <c r="G528" s="247">
        <v>1</v>
      </c>
      <c r="H528" s="247">
        <v>1</v>
      </c>
      <c r="I528" s="247">
        <v>1</v>
      </c>
      <c r="J528" s="247">
        <v>1</v>
      </c>
      <c r="K528" s="247">
        <v>1</v>
      </c>
      <c r="L528" s="247">
        <v>1</v>
      </c>
      <c r="M528" s="247">
        <v>1</v>
      </c>
      <c r="N528" s="247">
        <v>1</v>
      </c>
      <c r="O528" s="247">
        <v>1</v>
      </c>
      <c r="P528" s="247">
        <v>1</v>
      </c>
      <c r="Q528" s="247">
        <v>1</v>
      </c>
      <c r="R528" s="247">
        <v>1</v>
      </c>
      <c r="S528" s="247">
        <v>1</v>
      </c>
      <c r="T528" s="247">
        <v>1</v>
      </c>
      <c r="U528" s="247">
        <v>1</v>
      </c>
      <c r="V528" s="247">
        <v>1</v>
      </c>
      <c r="W528" s="247">
        <v>1</v>
      </c>
      <c r="X528" s="247">
        <v>1</v>
      </c>
      <c r="Y528" s="247">
        <v>1</v>
      </c>
      <c r="Z528" s="247">
        <v>1</v>
      </c>
      <c r="AA528" s="247">
        <v>1</v>
      </c>
      <c r="AB528" s="247">
        <v>1</v>
      </c>
      <c r="AC528" s="247">
        <v>1</v>
      </c>
      <c r="AD528" s="247">
        <v>1</v>
      </c>
      <c r="AE528" s="247">
        <v>1</v>
      </c>
      <c r="AF528" s="247">
        <v>1</v>
      </c>
      <c r="AG528" s="247">
        <v>1</v>
      </c>
      <c r="AH528" s="247">
        <v>1</v>
      </c>
      <c r="AI528" s="247">
        <v>1</v>
      </c>
      <c r="AJ528" s="247">
        <v>1</v>
      </c>
      <c r="AK528" s="247">
        <v>1</v>
      </c>
      <c r="AL528" s="247">
        <v>1</v>
      </c>
      <c r="AM528" s="247">
        <v>1</v>
      </c>
      <c r="AN528" s="247">
        <v>1</v>
      </c>
      <c r="AO528" s="247">
        <v>1</v>
      </c>
      <c r="AP528" s="247">
        <v>1</v>
      </c>
      <c r="AQ528" s="247">
        <v>1</v>
      </c>
      <c r="AR528" s="247">
        <v>1</v>
      </c>
      <c r="AS528" s="247">
        <v>1</v>
      </c>
      <c r="AT528" s="247">
        <v>1</v>
      </c>
      <c r="AU528" s="247">
        <v>1</v>
      </c>
      <c r="AV528" s="247">
        <v>1</v>
      </c>
      <c r="AW528" s="247">
        <v>1</v>
      </c>
      <c r="AX528" s="247">
        <v>1</v>
      </c>
      <c r="AY528" s="247">
        <v>1</v>
      </c>
      <c r="AZ528" s="247">
        <v>1</v>
      </c>
      <c r="BA528" s="247">
        <v>1</v>
      </c>
      <c r="BB528" s="247">
        <v>1</v>
      </c>
      <c r="BC528" s="247">
        <v>1</v>
      </c>
      <c r="BD528" s="247">
        <v>1</v>
      </c>
      <c r="BE528" s="247">
        <v>1</v>
      </c>
      <c r="BF528" s="247">
        <v>1</v>
      </c>
      <c r="BG528" s="247">
        <v>1</v>
      </c>
      <c r="BH528" s="247">
        <v>1</v>
      </c>
      <c r="BI528" s="247">
        <v>1</v>
      </c>
      <c r="BJ528" s="247">
        <v>1</v>
      </c>
      <c r="BK528" s="247">
        <v>1</v>
      </c>
      <c r="BL528" s="247"/>
      <c r="BM528" s="248"/>
    </row>
    <row r="529" spans="1:65" s="236" customFormat="1" ht="5.25">
      <c r="A529" s="243">
        <v>318</v>
      </c>
      <c r="B529" s="249" t="s">
        <v>811</v>
      </c>
      <c r="C529" s="245" t="s">
        <v>526</v>
      </c>
      <c r="D529" s="246">
        <v>0.075</v>
      </c>
      <c r="E529" s="247">
        <v>1</v>
      </c>
      <c r="F529" s="247">
        <v>1</v>
      </c>
      <c r="G529" s="247">
        <v>1</v>
      </c>
      <c r="H529" s="247">
        <v>1</v>
      </c>
      <c r="I529" s="247">
        <v>1</v>
      </c>
      <c r="J529" s="247">
        <v>1</v>
      </c>
      <c r="K529" s="247">
        <v>1</v>
      </c>
      <c r="L529" s="247">
        <v>1</v>
      </c>
      <c r="M529" s="247">
        <v>1</v>
      </c>
      <c r="N529" s="247">
        <v>1</v>
      </c>
      <c r="O529" s="247">
        <v>1</v>
      </c>
      <c r="P529" s="247">
        <v>1</v>
      </c>
      <c r="Q529" s="247">
        <v>1</v>
      </c>
      <c r="R529" s="247">
        <v>1</v>
      </c>
      <c r="S529" s="247">
        <v>1</v>
      </c>
      <c r="T529" s="247">
        <v>1</v>
      </c>
      <c r="U529" s="247">
        <v>1</v>
      </c>
      <c r="V529" s="247">
        <v>1</v>
      </c>
      <c r="W529" s="247">
        <v>1</v>
      </c>
      <c r="X529" s="247">
        <v>1</v>
      </c>
      <c r="Y529" s="247">
        <v>1</v>
      </c>
      <c r="Z529" s="247">
        <v>1</v>
      </c>
      <c r="AA529" s="247">
        <v>1</v>
      </c>
      <c r="AB529" s="247">
        <v>1</v>
      </c>
      <c r="AC529" s="247">
        <v>1</v>
      </c>
      <c r="AD529" s="247">
        <v>1</v>
      </c>
      <c r="AE529" s="247">
        <v>1</v>
      </c>
      <c r="AF529" s="247">
        <v>1</v>
      </c>
      <c r="AG529" s="247">
        <v>1</v>
      </c>
      <c r="AH529" s="247">
        <v>1</v>
      </c>
      <c r="AI529" s="247">
        <v>1</v>
      </c>
      <c r="AJ529" s="247">
        <v>1</v>
      </c>
      <c r="AK529" s="247">
        <v>1</v>
      </c>
      <c r="AL529" s="247">
        <v>1</v>
      </c>
      <c r="AM529" s="247">
        <v>1</v>
      </c>
      <c r="AN529" s="247">
        <v>1</v>
      </c>
      <c r="AO529" s="247">
        <v>1</v>
      </c>
      <c r="AP529" s="247">
        <v>1</v>
      </c>
      <c r="AQ529" s="247">
        <v>1</v>
      </c>
      <c r="AR529" s="247">
        <v>1</v>
      </c>
      <c r="AS529" s="247">
        <v>1</v>
      </c>
      <c r="AT529" s="247">
        <v>1</v>
      </c>
      <c r="AU529" s="247">
        <v>1</v>
      </c>
      <c r="AV529" s="247">
        <v>1</v>
      </c>
      <c r="AW529" s="247">
        <v>1</v>
      </c>
      <c r="AX529" s="247">
        <v>1</v>
      </c>
      <c r="AY529" s="247">
        <v>1</v>
      </c>
      <c r="AZ529" s="247">
        <v>1</v>
      </c>
      <c r="BA529" s="247">
        <v>1</v>
      </c>
      <c r="BB529" s="247">
        <v>1</v>
      </c>
      <c r="BC529" s="247">
        <v>1</v>
      </c>
      <c r="BD529" s="247">
        <v>1</v>
      </c>
      <c r="BE529" s="247">
        <v>1</v>
      </c>
      <c r="BF529" s="247">
        <v>1</v>
      </c>
      <c r="BG529" s="247">
        <v>1</v>
      </c>
      <c r="BH529" s="247">
        <v>1</v>
      </c>
      <c r="BI529" s="247">
        <v>1</v>
      </c>
      <c r="BJ529" s="247">
        <v>1</v>
      </c>
      <c r="BK529" s="247">
        <v>1</v>
      </c>
      <c r="BL529" s="247"/>
      <c r="BM529" s="248"/>
    </row>
    <row r="530" spans="1:65" s="236" customFormat="1" ht="5.25">
      <c r="A530" s="243">
        <v>319</v>
      </c>
      <c r="B530" s="249" t="s">
        <v>812</v>
      </c>
      <c r="C530" s="245" t="s">
        <v>526</v>
      </c>
      <c r="D530" s="246">
        <v>0.072</v>
      </c>
      <c r="E530" s="247">
        <v>1</v>
      </c>
      <c r="F530" s="247">
        <v>1</v>
      </c>
      <c r="G530" s="247">
        <v>1</v>
      </c>
      <c r="H530" s="247">
        <v>1</v>
      </c>
      <c r="I530" s="247">
        <v>1</v>
      </c>
      <c r="J530" s="247">
        <v>1</v>
      </c>
      <c r="K530" s="247">
        <v>1</v>
      </c>
      <c r="L530" s="247">
        <v>1</v>
      </c>
      <c r="M530" s="247">
        <v>1</v>
      </c>
      <c r="N530" s="247">
        <v>1</v>
      </c>
      <c r="O530" s="247">
        <v>1</v>
      </c>
      <c r="P530" s="247">
        <v>1</v>
      </c>
      <c r="Q530" s="247">
        <v>1</v>
      </c>
      <c r="R530" s="247">
        <v>1</v>
      </c>
      <c r="S530" s="247">
        <v>1</v>
      </c>
      <c r="T530" s="247">
        <v>1</v>
      </c>
      <c r="U530" s="247">
        <v>1</v>
      </c>
      <c r="V530" s="247">
        <v>1</v>
      </c>
      <c r="W530" s="247">
        <v>1</v>
      </c>
      <c r="X530" s="247">
        <v>1</v>
      </c>
      <c r="Y530" s="247">
        <v>1</v>
      </c>
      <c r="Z530" s="247">
        <v>1</v>
      </c>
      <c r="AA530" s="247">
        <v>1</v>
      </c>
      <c r="AB530" s="247">
        <v>1</v>
      </c>
      <c r="AC530" s="247">
        <v>1</v>
      </c>
      <c r="AD530" s="247">
        <v>1</v>
      </c>
      <c r="AE530" s="247">
        <v>1</v>
      </c>
      <c r="AF530" s="247">
        <v>1</v>
      </c>
      <c r="AG530" s="247">
        <v>1</v>
      </c>
      <c r="AH530" s="247">
        <v>1</v>
      </c>
      <c r="AI530" s="247">
        <v>1</v>
      </c>
      <c r="AJ530" s="247">
        <v>1</v>
      </c>
      <c r="AK530" s="247">
        <v>1</v>
      </c>
      <c r="AL530" s="247">
        <v>1</v>
      </c>
      <c r="AM530" s="247">
        <v>1</v>
      </c>
      <c r="AN530" s="247">
        <v>1</v>
      </c>
      <c r="AO530" s="247">
        <v>1</v>
      </c>
      <c r="AP530" s="247">
        <v>1</v>
      </c>
      <c r="AQ530" s="247">
        <v>1</v>
      </c>
      <c r="AR530" s="247">
        <v>1</v>
      </c>
      <c r="AS530" s="247">
        <v>1</v>
      </c>
      <c r="AT530" s="247">
        <v>1</v>
      </c>
      <c r="AU530" s="247">
        <v>1</v>
      </c>
      <c r="AV530" s="247">
        <v>1</v>
      </c>
      <c r="AW530" s="247">
        <v>1</v>
      </c>
      <c r="AX530" s="247">
        <v>1</v>
      </c>
      <c r="AY530" s="247">
        <v>1</v>
      </c>
      <c r="AZ530" s="247">
        <v>1</v>
      </c>
      <c r="BA530" s="247">
        <v>1</v>
      </c>
      <c r="BB530" s="247">
        <v>1</v>
      </c>
      <c r="BC530" s="247">
        <v>1</v>
      </c>
      <c r="BD530" s="247">
        <v>1</v>
      </c>
      <c r="BE530" s="247">
        <v>1</v>
      </c>
      <c r="BF530" s="247">
        <v>1</v>
      </c>
      <c r="BG530" s="247">
        <v>1</v>
      </c>
      <c r="BH530" s="247">
        <v>1</v>
      </c>
      <c r="BI530" s="247">
        <v>1</v>
      </c>
      <c r="BJ530" s="247">
        <v>1</v>
      </c>
      <c r="BK530" s="247">
        <v>1</v>
      </c>
      <c r="BL530" s="247"/>
      <c r="BM530" s="248"/>
    </row>
    <row r="531" spans="1:65" s="236" customFormat="1" ht="5.25">
      <c r="A531" s="243">
        <v>320</v>
      </c>
      <c r="B531" s="249" t="s">
        <v>265</v>
      </c>
      <c r="C531" s="245" t="s">
        <v>526</v>
      </c>
      <c r="D531" s="246">
        <v>0.072</v>
      </c>
      <c r="E531" s="247">
        <v>1</v>
      </c>
      <c r="F531" s="247">
        <v>1</v>
      </c>
      <c r="G531" s="247">
        <v>1</v>
      </c>
      <c r="H531" s="247">
        <v>1</v>
      </c>
      <c r="I531" s="247">
        <v>1</v>
      </c>
      <c r="J531" s="247">
        <v>1</v>
      </c>
      <c r="K531" s="247">
        <v>1</v>
      </c>
      <c r="L531" s="247">
        <v>1</v>
      </c>
      <c r="M531" s="247">
        <v>1</v>
      </c>
      <c r="N531" s="247">
        <v>1</v>
      </c>
      <c r="O531" s="247">
        <v>1</v>
      </c>
      <c r="P531" s="247">
        <v>1</v>
      </c>
      <c r="Q531" s="247">
        <v>1</v>
      </c>
      <c r="R531" s="247">
        <v>1</v>
      </c>
      <c r="S531" s="247">
        <v>1</v>
      </c>
      <c r="T531" s="247">
        <v>1</v>
      </c>
      <c r="U531" s="247">
        <v>1</v>
      </c>
      <c r="V531" s="247">
        <v>1</v>
      </c>
      <c r="W531" s="247">
        <v>1</v>
      </c>
      <c r="X531" s="247">
        <v>1</v>
      </c>
      <c r="Y531" s="247">
        <v>1</v>
      </c>
      <c r="Z531" s="247">
        <v>1</v>
      </c>
      <c r="AA531" s="247">
        <v>1</v>
      </c>
      <c r="AB531" s="247">
        <v>1</v>
      </c>
      <c r="AC531" s="247">
        <v>1</v>
      </c>
      <c r="AD531" s="247">
        <v>1</v>
      </c>
      <c r="AE531" s="247">
        <v>1</v>
      </c>
      <c r="AF531" s="247">
        <v>1</v>
      </c>
      <c r="AG531" s="247">
        <v>1</v>
      </c>
      <c r="AH531" s="247">
        <v>1</v>
      </c>
      <c r="AI531" s="247">
        <v>1</v>
      </c>
      <c r="AJ531" s="247">
        <v>1</v>
      </c>
      <c r="AK531" s="247">
        <v>1</v>
      </c>
      <c r="AL531" s="247">
        <v>1</v>
      </c>
      <c r="AM531" s="247">
        <v>1</v>
      </c>
      <c r="AN531" s="247">
        <v>1</v>
      </c>
      <c r="AO531" s="247">
        <v>1</v>
      </c>
      <c r="AP531" s="247">
        <v>1</v>
      </c>
      <c r="AQ531" s="247">
        <v>1</v>
      </c>
      <c r="AR531" s="247">
        <v>1</v>
      </c>
      <c r="AS531" s="247">
        <v>1</v>
      </c>
      <c r="AT531" s="247">
        <v>1</v>
      </c>
      <c r="AU531" s="247">
        <v>1</v>
      </c>
      <c r="AV531" s="247">
        <v>1</v>
      </c>
      <c r="AW531" s="247">
        <v>1</v>
      </c>
      <c r="AX531" s="247">
        <v>1</v>
      </c>
      <c r="AY531" s="247">
        <v>1</v>
      </c>
      <c r="AZ531" s="247">
        <v>1</v>
      </c>
      <c r="BA531" s="247">
        <v>1</v>
      </c>
      <c r="BB531" s="247">
        <v>1</v>
      </c>
      <c r="BC531" s="247">
        <v>1</v>
      </c>
      <c r="BD531" s="247">
        <v>1</v>
      </c>
      <c r="BE531" s="247">
        <v>1</v>
      </c>
      <c r="BF531" s="247">
        <v>1</v>
      </c>
      <c r="BG531" s="247">
        <v>1</v>
      </c>
      <c r="BH531" s="247">
        <v>1</v>
      </c>
      <c r="BI531" s="247">
        <v>1</v>
      </c>
      <c r="BJ531" s="247">
        <v>1</v>
      </c>
      <c r="BK531" s="247">
        <v>1</v>
      </c>
      <c r="BL531" s="247"/>
      <c r="BM531" s="248"/>
    </row>
    <row r="532" spans="1:65" s="236" customFormat="1" ht="5.25">
      <c r="A532" s="243">
        <v>321</v>
      </c>
      <c r="B532" s="249" t="s">
        <v>266</v>
      </c>
      <c r="C532" s="245" t="s">
        <v>526</v>
      </c>
      <c r="D532" s="246">
        <v>0.078</v>
      </c>
      <c r="E532" s="247">
        <v>1</v>
      </c>
      <c r="F532" s="247">
        <v>1</v>
      </c>
      <c r="G532" s="247">
        <v>1</v>
      </c>
      <c r="H532" s="247">
        <v>1</v>
      </c>
      <c r="I532" s="247">
        <v>1</v>
      </c>
      <c r="J532" s="247">
        <v>1</v>
      </c>
      <c r="K532" s="247">
        <v>1</v>
      </c>
      <c r="L532" s="247">
        <v>1</v>
      </c>
      <c r="M532" s="247">
        <v>1</v>
      </c>
      <c r="N532" s="247">
        <v>1</v>
      </c>
      <c r="O532" s="247">
        <v>1</v>
      </c>
      <c r="P532" s="247">
        <v>1</v>
      </c>
      <c r="Q532" s="247">
        <v>1</v>
      </c>
      <c r="R532" s="247">
        <v>1</v>
      </c>
      <c r="S532" s="247">
        <v>1</v>
      </c>
      <c r="T532" s="247">
        <v>1</v>
      </c>
      <c r="U532" s="247">
        <v>1</v>
      </c>
      <c r="V532" s="247">
        <v>1</v>
      </c>
      <c r="W532" s="247">
        <v>1</v>
      </c>
      <c r="X532" s="247">
        <v>1</v>
      </c>
      <c r="Y532" s="247">
        <v>1</v>
      </c>
      <c r="Z532" s="247">
        <v>1</v>
      </c>
      <c r="AA532" s="247">
        <v>1</v>
      </c>
      <c r="AB532" s="247">
        <v>1</v>
      </c>
      <c r="AC532" s="247">
        <v>1</v>
      </c>
      <c r="AD532" s="247">
        <v>1</v>
      </c>
      <c r="AE532" s="247">
        <v>1</v>
      </c>
      <c r="AF532" s="247">
        <v>1</v>
      </c>
      <c r="AG532" s="247">
        <v>1</v>
      </c>
      <c r="AH532" s="247">
        <v>1</v>
      </c>
      <c r="AI532" s="247">
        <v>1</v>
      </c>
      <c r="AJ532" s="247">
        <v>1</v>
      </c>
      <c r="AK532" s="247">
        <v>1</v>
      </c>
      <c r="AL532" s="247">
        <v>1</v>
      </c>
      <c r="AM532" s="247">
        <v>1</v>
      </c>
      <c r="AN532" s="247">
        <v>1</v>
      </c>
      <c r="AO532" s="247">
        <v>1</v>
      </c>
      <c r="AP532" s="247">
        <v>1</v>
      </c>
      <c r="AQ532" s="247">
        <v>1</v>
      </c>
      <c r="AR532" s="247">
        <v>1</v>
      </c>
      <c r="AS532" s="247">
        <v>1</v>
      </c>
      <c r="AT532" s="247">
        <v>1</v>
      </c>
      <c r="AU532" s="247">
        <v>1</v>
      </c>
      <c r="AV532" s="247">
        <v>1</v>
      </c>
      <c r="AW532" s="247">
        <v>1</v>
      </c>
      <c r="AX532" s="247">
        <v>1</v>
      </c>
      <c r="AY532" s="247">
        <v>1</v>
      </c>
      <c r="AZ532" s="247">
        <v>1</v>
      </c>
      <c r="BA532" s="247">
        <v>1</v>
      </c>
      <c r="BB532" s="247">
        <v>1</v>
      </c>
      <c r="BC532" s="247">
        <v>1</v>
      </c>
      <c r="BD532" s="247">
        <v>1</v>
      </c>
      <c r="BE532" s="247">
        <v>1</v>
      </c>
      <c r="BF532" s="247">
        <v>1</v>
      </c>
      <c r="BG532" s="247">
        <v>1</v>
      </c>
      <c r="BH532" s="247">
        <v>1</v>
      </c>
      <c r="BI532" s="247">
        <v>1</v>
      </c>
      <c r="BJ532" s="247">
        <v>1</v>
      </c>
      <c r="BK532" s="247">
        <v>1</v>
      </c>
      <c r="BL532" s="247"/>
      <c r="BM532" s="248"/>
    </row>
    <row r="533" spans="1:65" s="236" customFormat="1" ht="5.25">
      <c r="A533" s="243">
        <v>322</v>
      </c>
      <c r="B533" s="249" t="s">
        <v>813</v>
      </c>
      <c r="C533" s="245" t="s">
        <v>526</v>
      </c>
      <c r="D533" s="246">
        <v>0.075</v>
      </c>
      <c r="E533" s="247">
        <v>1</v>
      </c>
      <c r="F533" s="247">
        <v>1</v>
      </c>
      <c r="G533" s="247">
        <v>1</v>
      </c>
      <c r="H533" s="247">
        <v>1</v>
      </c>
      <c r="I533" s="247">
        <v>1</v>
      </c>
      <c r="J533" s="247">
        <v>1</v>
      </c>
      <c r="K533" s="247">
        <v>1</v>
      </c>
      <c r="L533" s="247">
        <v>1</v>
      </c>
      <c r="M533" s="247">
        <v>1</v>
      </c>
      <c r="N533" s="247">
        <v>1</v>
      </c>
      <c r="O533" s="247">
        <v>1</v>
      </c>
      <c r="P533" s="247">
        <v>1</v>
      </c>
      <c r="Q533" s="247">
        <v>1</v>
      </c>
      <c r="R533" s="247">
        <v>1</v>
      </c>
      <c r="S533" s="247">
        <v>1</v>
      </c>
      <c r="T533" s="247">
        <v>1</v>
      </c>
      <c r="U533" s="247">
        <v>1</v>
      </c>
      <c r="V533" s="247">
        <v>1</v>
      </c>
      <c r="W533" s="247">
        <v>1</v>
      </c>
      <c r="X533" s="247">
        <v>1</v>
      </c>
      <c r="Y533" s="247">
        <v>1</v>
      </c>
      <c r="Z533" s="247">
        <v>1</v>
      </c>
      <c r="AA533" s="247">
        <v>1</v>
      </c>
      <c r="AB533" s="247">
        <v>1</v>
      </c>
      <c r="AC533" s="247">
        <v>1</v>
      </c>
      <c r="AD533" s="247">
        <v>1</v>
      </c>
      <c r="AE533" s="247">
        <v>1</v>
      </c>
      <c r="AF533" s="247">
        <v>1</v>
      </c>
      <c r="AG533" s="247">
        <v>1</v>
      </c>
      <c r="AH533" s="247">
        <v>1</v>
      </c>
      <c r="AI533" s="247">
        <v>1</v>
      </c>
      <c r="AJ533" s="247">
        <v>1</v>
      </c>
      <c r="AK533" s="247">
        <v>1</v>
      </c>
      <c r="AL533" s="247">
        <v>1</v>
      </c>
      <c r="AM533" s="247">
        <v>1</v>
      </c>
      <c r="AN533" s="247">
        <v>1</v>
      </c>
      <c r="AO533" s="247">
        <v>1</v>
      </c>
      <c r="AP533" s="247">
        <v>1</v>
      </c>
      <c r="AQ533" s="247">
        <v>1</v>
      </c>
      <c r="AR533" s="247">
        <v>1</v>
      </c>
      <c r="AS533" s="247">
        <v>1</v>
      </c>
      <c r="AT533" s="247">
        <v>1</v>
      </c>
      <c r="AU533" s="247">
        <v>1</v>
      </c>
      <c r="AV533" s="247">
        <v>1</v>
      </c>
      <c r="AW533" s="247">
        <v>1</v>
      </c>
      <c r="AX533" s="247">
        <v>1</v>
      </c>
      <c r="AY533" s="247">
        <v>1</v>
      </c>
      <c r="AZ533" s="247">
        <v>1</v>
      </c>
      <c r="BA533" s="247">
        <v>1</v>
      </c>
      <c r="BB533" s="247">
        <v>1</v>
      </c>
      <c r="BC533" s="247">
        <v>1</v>
      </c>
      <c r="BD533" s="247">
        <v>1</v>
      </c>
      <c r="BE533" s="247">
        <v>1</v>
      </c>
      <c r="BF533" s="247">
        <v>1</v>
      </c>
      <c r="BG533" s="247">
        <v>1</v>
      </c>
      <c r="BH533" s="247">
        <v>1</v>
      </c>
      <c r="BI533" s="247">
        <v>1</v>
      </c>
      <c r="BJ533" s="247">
        <v>1</v>
      </c>
      <c r="BK533" s="247">
        <v>1</v>
      </c>
      <c r="BL533" s="247"/>
      <c r="BM533" s="248"/>
    </row>
    <row r="534" spans="1:65" s="236" customFormat="1" ht="5.25">
      <c r="A534" s="243">
        <v>323</v>
      </c>
      <c r="B534" s="249" t="s">
        <v>814</v>
      </c>
      <c r="C534" s="245" t="s">
        <v>526</v>
      </c>
      <c r="D534" s="246">
        <v>0.078</v>
      </c>
      <c r="E534" s="247">
        <v>1</v>
      </c>
      <c r="F534" s="247">
        <v>1</v>
      </c>
      <c r="G534" s="247">
        <v>1</v>
      </c>
      <c r="H534" s="247">
        <v>1</v>
      </c>
      <c r="I534" s="247">
        <v>1</v>
      </c>
      <c r="J534" s="247">
        <v>1</v>
      </c>
      <c r="K534" s="247">
        <v>1</v>
      </c>
      <c r="L534" s="247">
        <v>1</v>
      </c>
      <c r="M534" s="247">
        <v>1</v>
      </c>
      <c r="N534" s="247">
        <v>1</v>
      </c>
      <c r="O534" s="247">
        <v>1</v>
      </c>
      <c r="P534" s="247">
        <v>1</v>
      </c>
      <c r="Q534" s="247">
        <v>1</v>
      </c>
      <c r="R534" s="247">
        <v>1</v>
      </c>
      <c r="S534" s="247">
        <v>1</v>
      </c>
      <c r="T534" s="247">
        <v>1</v>
      </c>
      <c r="U534" s="247">
        <v>1</v>
      </c>
      <c r="V534" s="247">
        <v>1</v>
      </c>
      <c r="W534" s="247">
        <v>1</v>
      </c>
      <c r="X534" s="247">
        <v>1</v>
      </c>
      <c r="Y534" s="247">
        <v>1</v>
      </c>
      <c r="Z534" s="247">
        <v>1</v>
      </c>
      <c r="AA534" s="247">
        <v>1</v>
      </c>
      <c r="AB534" s="247">
        <v>1</v>
      </c>
      <c r="AC534" s="247">
        <v>1</v>
      </c>
      <c r="AD534" s="247">
        <v>1</v>
      </c>
      <c r="AE534" s="247">
        <v>1</v>
      </c>
      <c r="AF534" s="247">
        <v>1</v>
      </c>
      <c r="AG534" s="247">
        <v>1</v>
      </c>
      <c r="AH534" s="247">
        <v>1</v>
      </c>
      <c r="AI534" s="247">
        <v>1</v>
      </c>
      <c r="AJ534" s="247">
        <v>1</v>
      </c>
      <c r="AK534" s="247">
        <v>1</v>
      </c>
      <c r="AL534" s="247">
        <v>1</v>
      </c>
      <c r="AM534" s="247">
        <v>1</v>
      </c>
      <c r="AN534" s="247">
        <v>1</v>
      </c>
      <c r="AO534" s="247">
        <v>1</v>
      </c>
      <c r="AP534" s="247">
        <v>1</v>
      </c>
      <c r="AQ534" s="247">
        <v>1</v>
      </c>
      <c r="AR534" s="247">
        <v>1</v>
      </c>
      <c r="AS534" s="247">
        <v>1</v>
      </c>
      <c r="AT534" s="247">
        <v>1</v>
      </c>
      <c r="AU534" s="247">
        <v>1</v>
      </c>
      <c r="AV534" s="247">
        <v>1</v>
      </c>
      <c r="AW534" s="247">
        <v>1</v>
      </c>
      <c r="AX534" s="247">
        <v>1</v>
      </c>
      <c r="AY534" s="247">
        <v>1</v>
      </c>
      <c r="AZ534" s="247">
        <v>1</v>
      </c>
      <c r="BA534" s="247">
        <v>1</v>
      </c>
      <c r="BB534" s="247">
        <v>1</v>
      </c>
      <c r="BC534" s="247">
        <v>1</v>
      </c>
      <c r="BD534" s="247">
        <v>1</v>
      </c>
      <c r="BE534" s="247">
        <v>1</v>
      </c>
      <c r="BF534" s="247">
        <v>1</v>
      </c>
      <c r="BG534" s="247">
        <v>1</v>
      </c>
      <c r="BH534" s="247">
        <v>1</v>
      </c>
      <c r="BI534" s="247">
        <v>1</v>
      </c>
      <c r="BJ534" s="247">
        <v>1</v>
      </c>
      <c r="BK534" s="247">
        <v>1</v>
      </c>
      <c r="BL534" s="247"/>
      <c r="BM534" s="248"/>
    </row>
    <row r="535" spans="1:65" s="236" customFormat="1" ht="5.25">
      <c r="A535" s="243">
        <v>324</v>
      </c>
      <c r="B535" s="249" t="s">
        <v>815</v>
      </c>
      <c r="C535" s="245" t="s">
        <v>526</v>
      </c>
      <c r="D535" s="246">
        <v>0.07</v>
      </c>
      <c r="E535" s="247">
        <v>1</v>
      </c>
      <c r="F535" s="247">
        <v>1</v>
      </c>
      <c r="G535" s="247">
        <v>1</v>
      </c>
      <c r="H535" s="247">
        <v>1</v>
      </c>
      <c r="I535" s="247">
        <v>1</v>
      </c>
      <c r="J535" s="247">
        <v>1</v>
      </c>
      <c r="K535" s="247">
        <v>1</v>
      </c>
      <c r="L535" s="247">
        <v>1</v>
      </c>
      <c r="M535" s="247">
        <v>1</v>
      </c>
      <c r="N535" s="247">
        <v>1</v>
      </c>
      <c r="O535" s="247">
        <v>1</v>
      </c>
      <c r="P535" s="247">
        <v>1</v>
      </c>
      <c r="Q535" s="247">
        <v>1</v>
      </c>
      <c r="R535" s="247">
        <v>1</v>
      </c>
      <c r="S535" s="247">
        <v>1</v>
      </c>
      <c r="T535" s="247">
        <v>1</v>
      </c>
      <c r="U535" s="247">
        <v>1</v>
      </c>
      <c r="V535" s="247">
        <v>1</v>
      </c>
      <c r="W535" s="247">
        <v>1</v>
      </c>
      <c r="X535" s="247">
        <v>1</v>
      </c>
      <c r="Y535" s="247">
        <v>1</v>
      </c>
      <c r="Z535" s="247">
        <v>1</v>
      </c>
      <c r="AA535" s="247">
        <v>1</v>
      </c>
      <c r="AB535" s="247">
        <v>1</v>
      </c>
      <c r="AC535" s="247">
        <v>1</v>
      </c>
      <c r="AD535" s="247">
        <v>1</v>
      </c>
      <c r="AE535" s="247">
        <v>1</v>
      </c>
      <c r="AF535" s="247">
        <v>1</v>
      </c>
      <c r="AG535" s="247">
        <v>1</v>
      </c>
      <c r="AH535" s="247">
        <v>1</v>
      </c>
      <c r="AI535" s="247">
        <v>1</v>
      </c>
      <c r="AJ535" s="247">
        <v>1</v>
      </c>
      <c r="AK535" s="247">
        <v>1</v>
      </c>
      <c r="AL535" s="247">
        <v>1</v>
      </c>
      <c r="AM535" s="247">
        <v>1</v>
      </c>
      <c r="AN535" s="247">
        <v>1</v>
      </c>
      <c r="AO535" s="247">
        <v>1</v>
      </c>
      <c r="AP535" s="247">
        <v>1</v>
      </c>
      <c r="AQ535" s="247">
        <v>1</v>
      </c>
      <c r="AR535" s="247">
        <v>1</v>
      </c>
      <c r="AS535" s="247">
        <v>1</v>
      </c>
      <c r="AT535" s="247">
        <v>1</v>
      </c>
      <c r="AU535" s="247">
        <v>1</v>
      </c>
      <c r="AV535" s="247">
        <v>1</v>
      </c>
      <c r="AW535" s="247">
        <v>1</v>
      </c>
      <c r="AX535" s="247">
        <v>1</v>
      </c>
      <c r="AY535" s="247">
        <v>1</v>
      </c>
      <c r="AZ535" s="247">
        <v>1</v>
      </c>
      <c r="BA535" s="247">
        <v>1</v>
      </c>
      <c r="BB535" s="247">
        <v>1</v>
      </c>
      <c r="BC535" s="247">
        <v>1</v>
      </c>
      <c r="BD535" s="247">
        <v>1</v>
      </c>
      <c r="BE535" s="247">
        <v>1</v>
      </c>
      <c r="BF535" s="247">
        <v>1</v>
      </c>
      <c r="BG535" s="247">
        <v>1</v>
      </c>
      <c r="BH535" s="247">
        <v>1</v>
      </c>
      <c r="BI535" s="247">
        <v>1</v>
      </c>
      <c r="BJ535" s="247">
        <v>1</v>
      </c>
      <c r="BK535" s="247">
        <v>1</v>
      </c>
      <c r="BL535" s="247"/>
      <c r="BM535" s="248"/>
    </row>
    <row r="536" spans="1:65" s="236" customFormat="1" ht="5.25">
      <c r="A536" s="243">
        <v>325</v>
      </c>
      <c r="B536" s="249" t="s">
        <v>816</v>
      </c>
      <c r="C536" s="245" t="s">
        <v>526</v>
      </c>
      <c r="D536" s="246">
        <v>0.075</v>
      </c>
      <c r="E536" s="247">
        <v>1</v>
      </c>
      <c r="F536" s="247">
        <v>1</v>
      </c>
      <c r="G536" s="247">
        <v>1</v>
      </c>
      <c r="H536" s="247">
        <v>1</v>
      </c>
      <c r="I536" s="247">
        <v>1</v>
      </c>
      <c r="J536" s="247">
        <v>1</v>
      </c>
      <c r="K536" s="247">
        <v>1</v>
      </c>
      <c r="L536" s="247">
        <v>1</v>
      </c>
      <c r="M536" s="247">
        <v>1</v>
      </c>
      <c r="N536" s="247">
        <v>1</v>
      </c>
      <c r="O536" s="247">
        <v>1</v>
      </c>
      <c r="P536" s="247">
        <v>1</v>
      </c>
      <c r="Q536" s="247">
        <v>1</v>
      </c>
      <c r="R536" s="247">
        <v>1</v>
      </c>
      <c r="S536" s="247">
        <v>1</v>
      </c>
      <c r="T536" s="247">
        <v>1</v>
      </c>
      <c r="U536" s="247">
        <v>1</v>
      </c>
      <c r="V536" s="247">
        <v>1</v>
      </c>
      <c r="W536" s="247">
        <v>1</v>
      </c>
      <c r="X536" s="247">
        <v>1</v>
      </c>
      <c r="Y536" s="247">
        <v>1</v>
      </c>
      <c r="Z536" s="247">
        <v>1</v>
      </c>
      <c r="AA536" s="247">
        <v>1</v>
      </c>
      <c r="AB536" s="247">
        <v>1</v>
      </c>
      <c r="AC536" s="247">
        <v>1</v>
      </c>
      <c r="AD536" s="247">
        <v>1</v>
      </c>
      <c r="AE536" s="247">
        <v>1</v>
      </c>
      <c r="AF536" s="247">
        <v>1</v>
      </c>
      <c r="AG536" s="247">
        <v>1</v>
      </c>
      <c r="AH536" s="247">
        <v>1</v>
      </c>
      <c r="AI536" s="247">
        <v>1</v>
      </c>
      <c r="AJ536" s="247">
        <v>1</v>
      </c>
      <c r="AK536" s="247">
        <v>1</v>
      </c>
      <c r="AL536" s="247">
        <v>1</v>
      </c>
      <c r="AM536" s="247">
        <v>1</v>
      </c>
      <c r="AN536" s="247">
        <v>1</v>
      </c>
      <c r="AO536" s="247">
        <v>1</v>
      </c>
      <c r="AP536" s="247">
        <v>1</v>
      </c>
      <c r="AQ536" s="247">
        <v>1</v>
      </c>
      <c r="AR536" s="247">
        <v>1</v>
      </c>
      <c r="AS536" s="247">
        <v>1</v>
      </c>
      <c r="AT536" s="247">
        <v>1</v>
      </c>
      <c r="AU536" s="247">
        <v>1</v>
      </c>
      <c r="AV536" s="247">
        <v>1</v>
      </c>
      <c r="AW536" s="247">
        <v>1</v>
      </c>
      <c r="AX536" s="247">
        <v>1</v>
      </c>
      <c r="AY536" s="247">
        <v>1</v>
      </c>
      <c r="AZ536" s="247">
        <v>1</v>
      </c>
      <c r="BA536" s="247">
        <v>1</v>
      </c>
      <c r="BB536" s="247">
        <v>1</v>
      </c>
      <c r="BC536" s="247">
        <v>1</v>
      </c>
      <c r="BD536" s="247">
        <v>1</v>
      </c>
      <c r="BE536" s="247">
        <v>1</v>
      </c>
      <c r="BF536" s="247">
        <v>1</v>
      </c>
      <c r="BG536" s="247">
        <v>1</v>
      </c>
      <c r="BH536" s="247">
        <v>1</v>
      </c>
      <c r="BI536" s="247">
        <v>1</v>
      </c>
      <c r="BJ536" s="247">
        <v>1</v>
      </c>
      <c r="BK536" s="247">
        <v>1</v>
      </c>
      <c r="BL536" s="247"/>
      <c r="BM536" s="248"/>
    </row>
    <row r="537" spans="1:65" s="236" customFormat="1" ht="5.25">
      <c r="A537" s="243">
        <v>326</v>
      </c>
      <c r="B537" s="249" t="s">
        <v>817</v>
      </c>
      <c r="C537" s="245" t="s">
        <v>526</v>
      </c>
      <c r="D537" s="246">
        <v>0.078</v>
      </c>
      <c r="E537" s="247">
        <v>1</v>
      </c>
      <c r="F537" s="247">
        <v>1</v>
      </c>
      <c r="G537" s="247">
        <v>1</v>
      </c>
      <c r="H537" s="247">
        <v>1</v>
      </c>
      <c r="I537" s="247">
        <v>1</v>
      </c>
      <c r="J537" s="247">
        <v>1</v>
      </c>
      <c r="K537" s="247">
        <v>1</v>
      </c>
      <c r="L537" s="247">
        <v>1</v>
      </c>
      <c r="M537" s="247">
        <v>1</v>
      </c>
      <c r="N537" s="247">
        <v>1</v>
      </c>
      <c r="O537" s="247">
        <v>1</v>
      </c>
      <c r="P537" s="247">
        <v>1</v>
      </c>
      <c r="Q537" s="247">
        <v>1</v>
      </c>
      <c r="R537" s="247">
        <v>1</v>
      </c>
      <c r="S537" s="247">
        <v>1</v>
      </c>
      <c r="T537" s="247">
        <v>1</v>
      </c>
      <c r="U537" s="247">
        <v>1</v>
      </c>
      <c r="V537" s="247">
        <v>1</v>
      </c>
      <c r="W537" s="247">
        <v>1</v>
      </c>
      <c r="X537" s="247">
        <v>1</v>
      </c>
      <c r="Y537" s="247">
        <v>1</v>
      </c>
      <c r="Z537" s="247">
        <v>1</v>
      </c>
      <c r="AA537" s="247">
        <v>1</v>
      </c>
      <c r="AB537" s="247">
        <v>1</v>
      </c>
      <c r="AC537" s="247">
        <v>1</v>
      </c>
      <c r="AD537" s="247">
        <v>1</v>
      </c>
      <c r="AE537" s="247">
        <v>1</v>
      </c>
      <c r="AF537" s="247">
        <v>1</v>
      </c>
      <c r="AG537" s="247">
        <v>1</v>
      </c>
      <c r="AH537" s="247">
        <v>1</v>
      </c>
      <c r="AI537" s="247">
        <v>1</v>
      </c>
      <c r="AJ537" s="247">
        <v>1</v>
      </c>
      <c r="AK537" s="247">
        <v>1</v>
      </c>
      <c r="AL537" s="247">
        <v>1</v>
      </c>
      <c r="AM537" s="247">
        <v>1</v>
      </c>
      <c r="AN537" s="247">
        <v>1</v>
      </c>
      <c r="AO537" s="247">
        <v>1</v>
      </c>
      <c r="AP537" s="247">
        <v>1</v>
      </c>
      <c r="AQ537" s="247">
        <v>1</v>
      </c>
      <c r="AR537" s="247">
        <v>1</v>
      </c>
      <c r="AS537" s="247">
        <v>1</v>
      </c>
      <c r="AT537" s="247">
        <v>1</v>
      </c>
      <c r="AU537" s="247">
        <v>1</v>
      </c>
      <c r="AV537" s="247">
        <v>1</v>
      </c>
      <c r="AW537" s="247">
        <v>1</v>
      </c>
      <c r="AX537" s="247">
        <v>1</v>
      </c>
      <c r="AY537" s="247">
        <v>1</v>
      </c>
      <c r="AZ537" s="247">
        <v>1</v>
      </c>
      <c r="BA537" s="247">
        <v>1</v>
      </c>
      <c r="BB537" s="247">
        <v>1</v>
      </c>
      <c r="BC537" s="247">
        <v>1</v>
      </c>
      <c r="BD537" s="247">
        <v>1</v>
      </c>
      <c r="BE537" s="247">
        <v>1</v>
      </c>
      <c r="BF537" s="247">
        <v>1</v>
      </c>
      <c r="BG537" s="247">
        <v>1</v>
      </c>
      <c r="BH537" s="247">
        <v>1</v>
      </c>
      <c r="BI537" s="247">
        <v>1</v>
      </c>
      <c r="BJ537" s="247">
        <v>1</v>
      </c>
      <c r="BK537" s="247">
        <v>1</v>
      </c>
      <c r="BL537" s="247"/>
      <c r="BM537" s="248"/>
    </row>
    <row r="538" spans="1:65" s="236" customFormat="1" ht="5.25">
      <c r="A538" s="243">
        <v>327</v>
      </c>
      <c r="B538" s="249" t="s">
        <v>818</v>
      </c>
      <c r="C538" s="245" t="s">
        <v>526</v>
      </c>
      <c r="D538" s="246">
        <v>0.078</v>
      </c>
      <c r="E538" s="247">
        <v>1</v>
      </c>
      <c r="F538" s="247">
        <v>1</v>
      </c>
      <c r="G538" s="247">
        <v>1</v>
      </c>
      <c r="H538" s="247">
        <v>1</v>
      </c>
      <c r="I538" s="247">
        <v>1</v>
      </c>
      <c r="J538" s="247">
        <v>1</v>
      </c>
      <c r="K538" s="247">
        <v>1</v>
      </c>
      <c r="L538" s="247">
        <v>1</v>
      </c>
      <c r="M538" s="247">
        <v>1</v>
      </c>
      <c r="N538" s="247">
        <v>1</v>
      </c>
      <c r="O538" s="247">
        <v>1</v>
      </c>
      <c r="P538" s="247">
        <v>1</v>
      </c>
      <c r="Q538" s="247">
        <v>1</v>
      </c>
      <c r="R538" s="247">
        <v>1</v>
      </c>
      <c r="S538" s="247">
        <v>1</v>
      </c>
      <c r="T538" s="247">
        <v>1</v>
      </c>
      <c r="U538" s="247">
        <v>1</v>
      </c>
      <c r="V538" s="247">
        <v>1</v>
      </c>
      <c r="W538" s="247">
        <v>1</v>
      </c>
      <c r="X538" s="247">
        <v>1</v>
      </c>
      <c r="Y538" s="247">
        <v>1</v>
      </c>
      <c r="Z538" s="247">
        <v>1</v>
      </c>
      <c r="AA538" s="247">
        <v>1</v>
      </c>
      <c r="AB538" s="247">
        <v>1</v>
      </c>
      <c r="AC538" s="247">
        <v>1</v>
      </c>
      <c r="AD538" s="247">
        <v>1</v>
      </c>
      <c r="AE538" s="247">
        <v>1</v>
      </c>
      <c r="AF538" s="247">
        <v>1</v>
      </c>
      <c r="AG538" s="247">
        <v>1</v>
      </c>
      <c r="AH538" s="247">
        <v>1</v>
      </c>
      <c r="AI538" s="247">
        <v>1</v>
      </c>
      <c r="AJ538" s="247">
        <v>1</v>
      </c>
      <c r="AK538" s="247">
        <v>1</v>
      </c>
      <c r="AL538" s="247">
        <v>1</v>
      </c>
      <c r="AM538" s="247">
        <v>1</v>
      </c>
      <c r="AN538" s="247">
        <v>1</v>
      </c>
      <c r="AO538" s="247">
        <v>1</v>
      </c>
      <c r="AP538" s="247">
        <v>1</v>
      </c>
      <c r="AQ538" s="247">
        <v>1</v>
      </c>
      <c r="AR538" s="247">
        <v>1</v>
      </c>
      <c r="AS538" s="247">
        <v>1</v>
      </c>
      <c r="AT538" s="247">
        <v>1</v>
      </c>
      <c r="AU538" s="247">
        <v>1</v>
      </c>
      <c r="AV538" s="247">
        <v>1</v>
      </c>
      <c r="AW538" s="247">
        <v>1</v>
      </c>
      <c r="AX538" s="247">
        <v>1</v>
      </c>
      <c r="AY538" s="247">
        <v>1</v>
      </c>
      <c r="AZ538" s="247">
        <v>1</v>
      </c>
      <c r="BA538" s="247">
        <v>1</v>
      </c>
      <c r="BB538" s="247">
        <v>1</v>
      </c>
      <c r="BC538" s="247">
        <v>1</v>
      </c>
      <c r="BD538" s="247">
        <v>1</v>
      </c>
      <c r="BE538" s="247">
        <v>1</v>
      </c>
      <c r="BF538" s="247">
        <v>1</v>
      </c>
      <c r="BG538" s="247">
        <v>1</v>
      </c>
      <c r="BH538" s="247">
        <v>1</v>
      </c>
      <c r="BI538" s="247">
        <v>1</v>
      </c>
      <c r="BJ538" s="247">
        <v>1</v>
      </c>
      <c r="BK538" s="247">
        <v>1</v>
      </c>
      <c r="BL538" s="247"/>
      <c r="BM538" s="248"/>
    </row>
    <row r="539" spans="1:65" s="236" customFormat="1" ht="5.25">
      <c r="A539" s="243">
        <v>328</v>
      </c>
      <c r="B539" s="249" t="s">
        <v>819</v>
      </c>
      <c r="C539" s="245" t="s">
        <v>526</v>
      </c>
      <c r="D539" s="246">
        <v>0.075</v>
      </c>
      <c r="E539" s="247">
        <v>1</v>
      </c>
      <c r="F539" s="247">
        <v>1</v>
      </c>
      <c r="G539" s="247">
        <v>1</v>
      </c>
      <c r="H539" s="247">
        <v>1</v>
      </c>
      <c r="I539" s="247">
        <v>1</v>
      </c>
      <c r="J539" s="247">
        <v>1</v>
      </c>
      <c r="K539" s="247">
        <v>1</v>
      </c>
      <c r="L539" s="247">
        <v>1</v>
      </c>
      <c r="M539" s="247">
        <v>1</v>
      </c>
      <c r="N539" s="247">
        <v>1</v>
      </c>
      <c r="O539" s="247">
        <v>1</v>
      </c>
      <c r="P539" s="247">
        <v>1</v>
      </c>
      <c r="Q539" s="247">
        <v>1</v>
      </c>
      <c r="R539" s="247">
        <v>1</v>
      </c>
      <c r="S539" s="247">
        <v>1</v>
      </c>
      <c r="T539" s="247">
        <v>1</v>
      </c>
      <c r="U539" s="247">
        <v>1</v>
      </c>
      <c r="V539" s="247">
        <v>1</v>
      </c>
      <c r="W539" s="247">
        <v>1</v>
      </c>
      <c r="X539" s="247">
        <v>1</v>
      </c>
      <c r="Y539" s="247">
        <v>1</v>
      </c>
      <c r="Z539" s="247">
        <v>1</v>
      </c>
      <c r="AA539" s="247">
        <v>1</v>
      </c>
      <c r="AB539" s="247">
        <v>1</v>
      </c>
      <c r="AC539" s="247">
        <v>1</v>
      </c>
      <c r="AD539" s="247">
        <v>1</v>
      </c>
      <c r="AE539" s="247">
        <v>1</v>
      </c>
      <c r="AF539" s="247">
        <v>1</v>
      </c>
      <c r="AG539" s="247">
        <v>1</v>
      </c>
      <c r="AH539" s="247">
        <v>1</v>
      </c>
      <c r="AI539" s="247">
        <v>1</v>
      </c>
      <c r="AJ539" s="247">
        <v>1</v>
      </c>
      <c r="AK539" s="247">
        <v>1</v>
      </c>
      <c r="AL539" s="247">
        <v>1</v>
      </c>
      <c r="AM539" s="247">
        <v>1</v>
      </c>
      <c r="AN539" s="247">
        <v>1</v>
      </c>
      <c r="AO539" s="247">
        <v>1</v>
      </c>
      <c r="AP539" s="247">
        <v>1</v>
      </c>
      <c r="AQ539" s="247">
        <v>1</v>
      </c>
      <c r="AR539" s="247">
        <v>1</v>
      </c>
      <c r="AS539" s="247">
        <v>1</v>
      </c>
      <c r="AT539" s="247">
        <v>1</v>
      </c>
      <c r="AU539" s="247">
        <v>1</v>
      </c>
      <c r="AV539" s="247">
        <v>1</v>
      </c>
      <c r="AW539" s="247">
        <v>1</v>
      </c>
      <c r="AX539" s="247">
        <v>1</v>
      </c>
      <c r="AY539" s="247">
        <v>1</v>
      </c>
      <c r="AZ539" s="247">
        <v>1</v>
      </c>
      <c r="BA539" s="247">
        <v>1</v>
      </c>
      <c r="BB539" s="247">
        <v>1</v>
      </c>
      <c r="BC539" s="247">
        <v>1</v>
      </c>
      <c r="BD539" s="247">
        <v>1</v>
      </c>
      <c r="BE539" s="247">
        <v>1</v>
      </c>
      <c r="BF539" s="247">
        <v>1</v>
      </c>
      <c r="BG539" s="247">
        <v>1</v>
      </c>
      <c r="BH539" s="247">
        <v>1</v>
      </c>
      <c r="BI539" s="247">
        <v>1</v>
      </c>
      <c r="BJ539" s="247">
        <v>1</v>
      </c>
      <c r="BK539" s="247">
        <v>1</v>
      </c>
      <c r="BL539" s="247"/>
      <c r="BM539" s="248"/>
    </row>
    <row r="540" spans="1:65" s="236" customFormat="1" ht="5.25">
      <c r="A540" s="243">
        <v>329</v>
      </c>
      <c r="B540" s="249" t="s">
        <v>820</v>
      </c>
      <c r="C540" s="245" t="s">
        <v>526</v>
      </c>
      <c r="D540" s="246">
        <v>0.075</v>
      </c>
      <c r="E540" s="247">
        <v>1</v>
      </c>
      <c r="F540" s="247">
        <v>1</v>
      </c>
      <c r="G540" s="247">
        <v>1</v>
      </c>
      <c r="H540" s="247">
        <v>1</v>
      </c>
      <c r="I540" s="247">
        <v>1</v>
      </c>
      <c r="J540" s="247">
        <v>1</v>
      </c>
      <c r="K540" s="247">
        <v>1</v>
      </c>
      <c r="L540" s="247">
        <v>1</v>
      </c>
      <c r="M540" s="247">
        <v>1</v>
      </c>
      <c r="N540" s="247">
        <v>1</v>
      </c>
      <c r="O540" s="247">
        <v>1</v>
      </c>
      <c r="P540" s="247">
        <v>1</v>
      </c>
      <c r="Q540" s="247">
        <v>1</v>
      </c>
      <c r="R540" s="247">
        <v>1</v>
      </c>
      <c r="S540" s="247">
        <v>1</v>
      </c>
      <c r="T540" s="247">
        <v>1</v>
      </c>
      <c r="U540" s="247">
        <v>1</v>
      </c>
      <c r="V540" s="247">
        <v>1</v>
      </c>
      <c r="W540" s="247">
        <v>1</v>
      </c>
      <c r="X540" s="247">
        <v>1</v>
      </c>
      <c r="Y540" s="247">
        <v>1</v>
      </c>
      <c r="Z540" s="247">
        <v>1</v>
      </c>
      <c r="AA540" s="247">
        <v>1</v>
      </c>
      <c r="AB540" s="247">
        <v>1</v>
      </c>
      <c r="AC540" s="247">
        <v>1</v>
      </c>
      <c r="AD540" s="247">
        <v>1</v>
      </c>
      <c r="AE540" s="247">
        <v>1</v>
      </c>
      <c r="AF540" s="247">
        <v>1</v>
      </c>
      <c r="AG540" s="247">
        <v>1</v>
      </c>
      <c r="AH540" s="247">
        <v>1</v>
      </c>
      <c r="AI540" s="247">
        <v>1</v>
      </c>
      <c r="AJ540" s="247">
        <v>1</v>
      </c>
      <c r="AK540" s="247">
        <v>1</v>
      </c>
      <c r="AL540" s="247">
        <v>1</v>
      </c>
      <c r="AM540" s="247">
        <v>1</v>
      </c>
      <c r="AN540" s="247">
        <v>1</v>
      </c>
      <c r="AO540" s="247">
        <v>1</v>
      </c>
      <c r="AP540" s="247">
        <v>1</v>
      </c>
      <c r="AQ540" s="247">
        <v>1</v>
      </c>
      <c r="AR540" s="247">
        <v>1</v>
      </c>
      <c r="AS540" s="247">
        <v>1</v>
      </c>
      <c r="AT540" s="247">
        <v>1</v>
      </c>
      <c r="AU540" s="247">
        <v>1</v>
      </c>
      <c r="AV540" s="247">
        <v>1</v>
      </c>
      <c r="AW540" s="247">
        <v>1</v>
      </c>
      <c r="AX540" s="247">
        <v>1</v>
      </c>
      <c r="AY540" s="247">
        <v>1</v>
      </c>
      <c r="AZ540" s="247">
        <v>1</v>
      </c>
      <c r="BA540" s="247">
        <v>1</v>
      </c>
      <c r="BB540" s="247">
        <v>1</v>
      </c>
      <c r="BC540" s="247">
        <v>1</v>
      </c>
      <c r="BD540" s="247">
        <v>1</v>
      </c>
      <c r="BE540" s="247">
        <v>1</v>
      </c>
      <c r="BF540" s="247">
        <v>1</v>
      </c>
      <c r="BG540" s="247">
        <v>1</v>
      </c>
      <c r="BH540" s="247">
        <v>1</v>
      </c>
      <c r="BI540" s="247">
        <v>1</v>
      </c>
      <c r="BJ540" s="247">
        <v>1</v>
      </c>
      <c r="BK540" s="247">
        <v>1</v>
      </c>
      <c r="BL540" s="247"/>
      <c r="BM540" s="248"/>
    </row>
    <row r="541" spans="1:65" s="236" customFormat="1" ht="5.25">
      <c r="A541" s="243">
        <v>330</v>
      </c>
      <c r="B541" s="249" t="s">
        <v>821</v>
      </c>
      <c r="C541" s="245" t="s">
        <v>526</v>
      </c>
      <c r="D541" s="246">
        <v>0.07</v>
      </c>
      <c r="E541" s="247">
        <v>1</v>
      </c>
      <c r="F541" s="247">
        <v>1</v>
      </c>
      <c r="G541" s="247">
        <v>1</v>
      </c>
      <c r="H541" s="247">
        <v>1</v>
      </c>
      <c r="I541" s="247">
        <v>1</v>
      </c>
      <c r="J541" s="247">
        <v>1</v>
      </c>
      <c r="K541" s="247">
        <v>1</v>
      </c>
      <c r="L541" s="247">
        <v>1</v>
      </c>
      <c r="M541" s="247">
        <v>1</v>
      </c>
      <c r="N541" s="247">
        <v>1</v>
      </c>
      <c r="O541" s="247">
        <v>1</v>
      </c>
      <c r="P541" s="247">
        <v>1</v>
      </c>
      <c r="Q541" s="247">
        <v>1</v>
      </c>
      <c r="R541" s="247">
        <v>1</v>
      </c>
      <c r="S541" s="247">
        <v>1</v>
      </c>
      <c r="T541" s="247">
        <v>1</v>
      </c>
      <c r="U541" s="247">
        <v>1</v>
      </c>
      <c r="V541" s="247">
        <v>1</v>
      </c>
      <c r="W541" s="247">
        <v>1</v>
      </c>
      <c r="X541" s="247">
        <v>1</v>
      </c>
      <c r="Y541" s="247">
        <v>1</v>
      </c>
      <c r="Z541" s="247">
        <v>1</v>
      </c>
      <c r="AA541" s="247">
        <v>1</v>
      </c>
      <c r="AB541" s="247">
        <v>1</v>
      </c>
      <c r="AC541" s="247">
        <v>1</v>
      </c>
      <c r="AD541" s="247">
        <v>1</v>
      </c>
      <c r="AE541" s="247">
        <v>1</v>
      </c>
      <c r="AF541" s="247">
        <v>1</v>
      </c>
      <c r="AG541" s="247">
        <v>1</v>
      </c>
      <c r="AH541" s="247">
        <v>1</v>
      </c>
      <c r="AI541" s="247">
        <v>1</v>
      </c>
      <c r="AJ541" s="247">
        <v>1</v>
      </c>
      <c r="AK541" s="247">
        <v>1</v>
      </c>
      <c r="AL541" s="247">
        <v>1</v>
      </c>
      <c r="AM541" s="247">
        <v>1</v>
      </c>
      <c r="AN541" s="247">
        <v>1</v>
      </c>
      <c r="AO541" s="247">
        <v>1</v>
      </c>
      <c r="AP541" s="247">
        <v>1</v>
      </c>
      <c r="AQ541" s="247">
        <v>1</v>
      </c>
      <c r="AR541" s="247">
        <v>1</v>
      </c>
      <c r="AS541" s="247">
        <v>1</v>
      </c>
      <c r="AT541" s="247">
        <v>1</v>
      </c>
      <c r="AU541" s="247">
        <v>1</v>
      </c>
      <c r="AV541" s="247">
        <v>1</v>
      </c>
      <c r="AW541" s="247">
        <v>1</v>
      </c>
      <c r="AX541" s="247">
        <v>1</v>
      </c>
      <c r="AY541" s="247">
        <v>1</v>
      </c>
      <c r="AZ541" s="247">
        <v>1</v>
      </c>
      <c r="BA541" s="247">
        <v>1</v>
      </c>
      <c r="BB541" s="247">
        <v>1</v>
      </c>
      <c r="BC541" s="247">
        <v>1</v>
      </c>
      <c r="BD541" s="247">
        <v>1</v>
      </c>
      <c r="BE541" s="247">
        <v>1</v>
      </c>
      <c r="BF541" s="247">
        <v>1</v>
      </c>
      <c r="BG541" s="247">
        <v>1</v>
      </c>
      <c r="BH541" s="247">
        <v>1</v>
      </c>
      <c r="BI541" s="247">
        <v>1</v>
      </c>
      <c r="BJ541" s="247">
        <v>1</v>
      </c>
      <c r="BK541" s="247">
        <v>1</v>
      </c>
      <c r="BL541" s="247"/>
      <c r="BM541" s="248"/>
    </row>
    <row r="542" spans="1:65" s="236" customFormat="1" ht="5.25">
      <c r="A542" s="243">
        <v>331</v>
      </c>
      <c r="B542" s="249" t="s">
        <v>267</v>
      </c>
      <c r="C542" s="245" t="s">
        <v>526</v>
      </c>
      <c r="D542" s="246">
        <v>0.068</v>
      </c>
      <c r="E542" s="247">
        <v>1</v>
      </c>
      <c r="F542" s="247">
        <v>1</v>
      </c>
      <c r="G542" s="247">
        <v>1</v>
      </c>
      <c r="H542" s="247">
        <v>1</v>
      </c>
      <c r="I542" s="247">
        <v>1</v>
      </c>
      <c r="J542" s="247">
        <v>1</v>
      </c>
      <c r="K542" s="247">
        <v>1</v>
      </c>
      <c r="L542" s="247">
        <v>1</v>
      </c>
      <c r="M542" s="247">
        <v>1</v>
      </c>
      <c r="N542" s="247">
        <v>1</v>
      </c>
      <c r="O542" s="247">
        <v>1</v>
      </c>
      <c r="P542" s="247">
        <v>1</v>
      </c>
      <c r="Q542" s="247">
        <v>1</v>
      </c>
      <c r="R542" s="247">
        <v>1</v>
      </c>
      <c r="S542" s="247">
        <v>1</v>
      </c>
      <c r="T542" s="247">
        <v>1</v>
      </c>
      <c r="U542" s="247">
        <v>1</v>
      </c>
      <c r="V542" s="247">
        <v>1</v>
      </c>
      <c r="W542" s="247">
        <v>1</v>
      </c>
      <c r="X542" s="247">
        <v>1</v>
      </c>
      <c r="Y542" s="247">
        <v>1</v>
      </c>
      <c r="Z542" s="247">
        <v>1</v>
      </c>
      <c r="AA542" s="247">
        <v>1</v>
      </c>
      <c r="AB542" s="247">
        <v>1</v>
      </c>
      <c r="AC542" s="247">
        <v>1</v>
      </c>
      <c r="AD542" s="247">
        <v>1</v>
      </c>
      <c r="AE542" s="247">
        <v>1</v>
      </c>
      <c r="AF542" s="247">
        <v>1</v>
      </c>
      <c r="AG542" s="247">
        <v>1</v>
      </c>
      <c r="AH542" s="247">
        <v>1</v>
      </c>
      <c r="AI542" s="247">
        <v>1</v>
      </c>
      <c r="AJ542" s="247">
        <v>1</v>
      </c>
      <c r="AK542" s="247">
        <v>1</v>
      </c>
      <c r="AL542" s="247">
        <v>1</v>
      </c>
      <c r="AM542" s="247">
        <v>1</v>
      </c>
      <c r="AN542" s="247">
        <v>1</v>
      </c>
      <c r="AO542" s="247">
        <v>1</v>
      </c>
      <c r="AP542" s="247">
        <v>1</v>
      </c>
      <c r="AQ542" s="247">
        <v>1</v>
      </c>
      <c r="AR542" s="247">
        <v>1</v>
      </c>
      <c r="AS542" s="247">
        <v>1</v>
      </c>
      <c r="AT542" s="247">
        <v>1</v>
      </c>
      <c r="AU542" s="247">
        <v>1</v>
      </c>
      <c r="AV542" s="247">
        <v>1</v>
      </c>
      <c r="AW542" s="247">
        <v>1</v>
      </c>
      <c r="AX542" s="247">
        <v>1</v>
      </c>
      <c r="AY542" s="247">
        <v>1</v>
      </c>
      <c r="AZ542" s="247">
        <v>1</v>
      </c>
      <c r="BA542" s="247">
        <v>1</v>
      </c>
      <c r="BB542" s="247">
        <v>1</v>
      </c>
      <c r="BC542" s="247">
        <v>1</v>
      </c>
      <c r="BD542" s="247">
        <v>1</v>
      </c>
      <c r="BE542" s="247">
        <v>1</v>
      </c>
      <c r="BF542" s="247">
        <v>1</v>
      </c>
      <c r="BG542" s="247">
        <v>1</v>
      </c>
      <c r="BH542" s="247">
        <v>1</v>
      </c>
      <c r="BI542" s="247">
        <v>1</v>
      </c>
      <c r="BJ542" s="247">
        <v>1</v>
      </c>
      <c r="BK542" s="247">
        <v>1</v>
      </c>
      <c r="BL542" s="247"/>
      <c r="BM542" s="248"/>
    </row>
    <row r="543" spans="1:65" s="236" customFormat="1" ht="5.25">
      <c r="A543" s="243">
        <v>332</v>
      </c>
      <c r="B543" s="249" t="s">
        <v>822</v>
      </c>
      <c r="C543" s="245" t="s">
        <v>526</v>
      </c>
      <c r="D543" s="246">
        <v>0.068</v>
      </c>
      <c r="E543" s="247">
        <v>1</v>
      </c>
      <c r="F543" s="247">
        <v>1</v>
      </c>
      <c r="G543" s="247">
        <v>1</v>
      </c>
      <c r="H543" s="247">
        <v>1</v>
      </c>
      <c r="I543" s="247">
        <v>1</v>
      </c>
      <c r="J543" s="247">
        <v>1</v>
      </c>
      <c r="K543" s="247">
        <v>1</v>
      </c>
      <c r="L543" s="247">
        <v>1</v>
      </c>
      <c r="M543" s="247">
        <v>1</v>
      </c>
      <c r="N543" s="247">
        <v>1</v>
      </c>
      <c r="O543" s="247">
        <v>1</v>
      </c>
      <c r="P543" s="247">
        <v>1</v>
      </c>
      <c r="Q543" s="247">
        <v>1</v>
      </c>
      <c r="R543" s="247">
        <v>1</v>
      </c>
      <c r="S543" s="247">
        <v>1</v>
      </c>
      <c r="T543" s="247">
        <v>1</v>
      </c>
      <c r="U543" s="247">
        <v>1</v>
      </c>
      <c r="V543" s="247">
        <v>1</v>
      </c>
      <c r="W543" s="247">
        <v>1</v>
      </c>
      <c r="X543" s="247">
        <v>1</v>
      </c>
      <c r="Y543" s="247">
        <v>1</v>
      </c>
      <c r="Z543" s="247">
        <v>1</v>
      </c>
      <c r="AA543" s="247">
        <v>1</v>
      </c>
      <c r="AB543" s="247">
        <v>1</v>
      </c>
      <c r="AC543" s="247">
        <v>1</v>
      </c>
      <c r="AD543" s="247">
        <v>1</v>
      </c>
      <c r="AE543" s="247">
        <v>1</v>
      </c>
      <c r="AF543" s="247">
        <v>1</v>
      </c>
      <c r="AG543" s="247">
        <v>1</v>
      </c>
      <c r="AH543" s="247">
        <v>1</v>
      </c>
      <c r="AI543" s="247">
        <v>1</v>
      </c>
      <c r="AJ543" s="247">
        <v>1</v>
      </c>
      <c r="AK543" s="247">
        <v>1</v>
      </c>
      <c r="AL543" s="247">
        <v>1</v>
      </c>
      <c r="AM543" s="247">
        <v>1</v>
      </c>
      <c r="AN543" s="247">
        <v>1</v>
      </c>
      <c r="AO543" s="247">
        <v>1</v>
      </c>
      <c r="AP543" s="247">
        <v>1</v>
      </c>
      <c r="AQ543" s="247">
        <v>1</v>
      </c>
      <c r="AR543" s="247">
        <v>1</v>
      </c>
      <c r="AS543" s="247">
        <v>1</v>
      </c>
      <c r="AT543" s="247">
        <v>1</v>
      </c>
      <c r="AU543" s="247">
        <v>1</v>
      </c>
      <c r="AV543" s="247">
        <v>1</v>
      </c>
      <c r="AW543" s="247">
        <v>1</v>
      </c>
      <c r="AX543" s="247">
        <v>1</v>
      </c>
      <c r="AY543" s="247">
        <v>1</v>
      </c>
      <c r="AZ543" s="247">
        <v>1</v>
      </c>
      <c r="BA543" s="247">
        <v>1</v>
      </c>
      <c r="BB543" s="247">
        <v>1</v>
      </c>
      <c r="BC543" s="247">
        <v>1</v>
      </c>
      <c r="BD543" s="247">
        <v>1</v>
      </c>
      <c r="BE543" s="247">
        <v>1</v>
      </c>
      <c r="BF543" s="247">
        <v>1</v>
      </c>
      <c r="BG543" s="247">
        <v>1</v>
      </c>
      <c r="BH543" s="247">
        <v>1</v>
      </c>
      <c r="BI543" s="247">
        <v>1</v>
      </c>
      <c r="BJ543" s="247">
        <v>1</v>
      </c>
      <c r="BK543" s="247">
        <v>1</v>
      </c>
      <c r="BL543" s="247"/>
      <c r="BM543" s="248"/>
    </row>
    <row r="544" spans="1:65" s="236" customFormat="1" ht="5.25">
      <c r="A544" s="243">
        <v>333</v>
      </c>
      <c r="B544" s="249" t="s">
        <v>823</v>
      </c>
      <c r="C544" s="245" t="s">
        <v>526</v>
      </c>
      <c r="D544" s="246">
        <v>0.068</v>
      </c>
      <c r="E544" s="247">
        <v>1</v>
      </c>
      <c r="F544" s="247">
        <v>1</v>
      </c>
      <c r="G544" s="247">
        <v>1</v>
      </c>
      <c r="H544" s="247">
        <v>1</v>
      </c>
      <c r="I544" s="247">
        <v>1</v>
      </c>
      <c r="J544" s="247">
        <v>1</v>
      </c>
      <c r="K544" s="247">
        <v>1</v>
      </c>
      <c r="L544" s="247">
        <v>1</v>
      </c>
      <c r="M544" s="247">
        <v>1</v>
      </c>
      <c r="N544" s="247">
        <v>1</v>
      </c>
      <c r="O544" s="247">
        <v>1</v>
      </c>
      <c r="P544" s="247">
        <v>1</v>
      </c>
      <c r="Q544" s="247">
        <v>1</v>
      </c>
      <c r="R544" s="247">
        <v>1</v>
      </c>
      <c r="S544" s="247">
        <v>1</v>
      </c>
      <c r="T544" s="247">
        <v>1</v>
      </c>
      <c r="U544" s="247">
        <v>1</v>
      </c>
      <c r="V544" s="247">
        <v>1</v>
      </c>
      <c r="W544" s="247">
        <v>1</v>
      </c>
      <c r="X544" s="247">
        <v>1</v>
      </c>
      <c r="Y544" s="247">
        <v>1</v>
      </c>
      <c r="Z544" s="247">
        <v>1</v>
      </c>
      <c r="AA544" s="247">
        <v>1</v>
      </c>
      <c r="AB544" s="247">
        <v>1</v>
      </c>
      <c r="AC544" s="247">
        <v>1</v>
      </c>
      <c r="AD544" s="247">
        <v>1</v>
      </c>
      <c r="AE544" s="247">
        <v>1</v>
      </c>
      <c r="AF544" s="247">
        <v>1</v>
      </c>
      <c r="AG544" s="247">
        <v>1</v>
      </c>
      <c r="AH544" s="247">
        <v>1</v>
      </c>
      <c r="AI544" s="247">
        <v>1</v>
      </c>
      <c r="AJ544" s="247">
        <v>1</v>
      </c>
      <c r="AK544" s="247">
        <v>1</v>
      </c>
      <c r="AL544" s="247">
        <v>1</v>
      </c>
      <c r="AM544" s="247">
        <v>1</v>
      </c>
      <c r="AN544" s="247">
        <v>1</v>
      </c>
      <c r="AO544" s="247">
        <v>1</v>
      </c>
      <c r="AP544" s="247">
        <v>1</v>
      </c>
      <c r="AQ544" s="247">
        <v>1</v>
      </c>
      <c r="AR544" s="247">
        <v>1</v>
      </c>
      <c r="AS544" s="247">
        <v>1</v>
      </c>
      <c r="AT544" s="247">
        <v>1</v>
      </c>
      <c r="AU544" s="247">
        <v>1</v>
      </c>
      <c r="AV544" s="247">
        <v>1</v>
      </c>
      <c r="AW544" s="247">
        <v>1</v>
      </c>
      <c r="AX544" s="247">
        <v>1</v>
      </c>
      <c r="AY544" s="247">
        <v>1</v>
      </c>
      <c r="AZ544" s="247">
        <v>1</v>
      </c>
      <c r="BA544" s="247">
        <v>1</v>
      </c>
      <c r="BB544" s="247">
        <v>1</v>
      </c>
      <c r="BC544" s="247">
        <v>1</v>
      </c>
      <c r="BD544" s="247">
        <v>1</v>
      </c>
      <c r="BE544" s="247">
        <v>1</v>
      </c>
      <c r="BF544" s="247">
        <v>1</v>
      </c>
      <c r="BG544" s="247">
        <v>1</v>
      </c>
      <c r="BH544" s="247">
        <v>1</v>
      </c>
      <c r="BI544" s="247">
        <v>1</v>
      </c>
      <c r="BJ544" s="247">
        <v>1</v>
      </c>
      <c r="BK544" s="247">
        <v>1</v>
      </c>
      <c r="BL544" s="247"/>
      <c r="BM544" s="248"/>
    </row>
    <row r="545" spans="1:65" s="236" customFormat="1" ht="5.25">
      <c r="A545" s="243">
        <v>334</v>
      </c>
      <c r="B545" s="249" t="s">
        <v>824</v>
      </c>
      <c r="C545" s="245" t="s">
        <v>526</v>
      </c>
      <c r="D545" s="246">
        <v>0.068</v>
      </c>
      <c r="E545" s="247">
        <v>1</v>
      </c>
      <c r="F545" s="247">
        <v>1</v>
      </c>
      <c r="G545" s="247">
        <v>1</v>
      </c>
      <c r="H545" s="247">
        <v>1</v>
      </c>
      <c r="I545" s="247">
        <v>1</v>
      </c>
      <c r="J545" s="247">
        <v>1</v>
      </c>
      <c r="K545" s="247">
        <v>1</v>
      </c>
      <c r="L545" s="247">
        <v>1</v>
      </c>
      <c r="M545" s="247">
        <v>1</v>
      </c>
      <c r="N545" s="247">
        <v>1</v>
      </c>
      <c r="O545" s="247">
        <v>1</v>
      </c>
      <c r="P545" s="247">
        <v>1</v>
      </c>
      <c r="Q545" s="247">
        <v>1</v>
      </c>
      <c r="R545" s="247">
        <v>1</v>
      </c>
      <c r="S545" s="247">
        <v>1</v>
      </c>
      <c r="T545" s="247">
        <v>1</v>
      </c>
      <c r="U545" s="247">
        <v>1</v>
      </c>
      <c r="V545" s="247">
        <v>1</v>
      </c>
      <c r="W545" s="247">
        <v>1</v>
      </c>
      <c r="X545" s="247">
        <v>1</v>
      </c>
      <c r="Y545" s="247">
        <v>1</v>
      </c>
      <c r="Z545" s="247">
        <v>1</v>
      </c>
      <c r="AA545" s="247">
        <v>1</v>
      </c>
      <c r="AB545" s="247">
        <v>1</v>
      </c>
      <c r="AC545" s="247">
        <v>1</v>
      </c>
      <c r="AD545" s="247">
        <v>1</v>
      </c>
      <c r="AE545" s="247">
        <v>1</v>
      </c>
      <c r="AF545" s="247">
        <v>1</v>
      </c>
      <c r="AG545" s="247">
        <v>1</v>
      </c>
      <c r="AH545" s="247">
        <v>1</v>
      </c>
      <c r="AI545" s="247">
        <v>1</v>
      </c>
      <c r="AJ545" s="247">
        <v>1</v>
      </c>
      <c r="AK545" s="247">
        <v>1</v>
      </c>
      <c r="AL545" s="247">
        <v>1</v>
      </c>
      <c r="AM545" s="247">
        <v>1</v>
      </c>
      <c r="AN545" s="247">
        <v>1</v>
      </c>
      <c r="AO545" s="247">
        <v>1</v>
      </c>
      <c r="AP545" s="247">
        <v>1</v>
      </c>
      <c r="AQ545" s="247">
        <v>1</v>
      </c>
      <c r="AR545" s="247">
        <v>1</v>
      </c>
      <c r="AS545" s="247">
        <v>1</v>
      </c>
      <c r="AT545" s="247">
        <v>1</v>
      </c>
      <c r="AU545" s="247">
        <v>1</v>
      </c>
      <c r="AV545" s="247">
        <v>1</v>
      </c>
      <c r="AW545" s="247">
        <v>1</v>
      </c>
      <c r="AX545" s="247">
        <v>1</v>
      </c>
      <c r="AY545" s="247">
        <v>1</v>
      </c>
      <c r="AZ545" s="247">
        <v>1</v>
      </c>
      <c r="BA545" s="247">
        <v>1</v>
      </c>
      <c r="BB545" s="247">
        <v>1</v>
      </c>
      <c r="BC545" s="247">
        <v>1</v>
      </c>
      <c r="BD545" s="247">
        <v>1</v>
      </c>
      <c r="BE545" s="247">
        <v>1</v>
      </c>
      <c r="BF545" s="247">
        <v>1</v>
      </c>
      <c r="BG545" s="247">
        <v>1</v>
      </c>
      <c r="BH545" s="247">
        <v>1</v>
      </c>
      <c r="BI545" s="247">
        <v>1</v>
      </c>
      <c r="BJ545" s="247">
        <v>1</v>
      </c>
      <c r="BK545" s="247">
        <v>1</v>
      </c>
      <c r="BL545" s="247"/>
      <c r="BM545" s="248"/>
    </row>
    <row r="546" spans="1:65" s="236" customFormat="1" ht="5.25">
      <c r="A546" s="243">
        <v>335</v>
      </c>
      <c r="B546" s="249" t="s">
        <v>825</v>
      </c>
      <c r="C546" s="245" t="s">
        <v>526</v>
      </c>
      <c r="D546" s="246">
        <v>0.068</v>
      </c>
      <c r="E546" s="247">
        <v>1</v>
      </c>
      <c r="F546" s="247">
        <v>1</v>
      </c>
      <c r="G546" s="247">
        <v>1</v>
      </c>
      <c r="H546" s="247">
        <v>1</v>
      </c>
      <c r="I546" s="247">
        <v>1</v>
      </c>
      <c r="J546" s="247">
        <v>1</v>
      </c>
      <c r="K546" s="247">
        <v>1</v>
      </c>
      <c r="L546" s="247">
        <v>1</v>
      </c>
      <c r="M546" s="247">
        <v>1</v>
      </c>
      <c r="N546" s="247">
        <v>1</v>
      </c>
      <c r="O546" s="247">
        <v>1</v>
      </c>
      <c r="P546" s="247">
        <v>1</v>
      </c>
      <c r="Q546" s="247">
        <v>1</v>
      </c>
      <c r="R546" s="247">
        <v>1</v>
      </c>
      <c r="S546" s="247">
        <v>1</v>
      </c>
      <c r="T546" s="247">
        <v>1</v>
      </c>
      <c r="U546" s="247">
        <v>1</v>
      </c>
      <c r="V546" s="247">
        <v>1</v>
      </c>
      <c r="W546" s="247">
        <v>1</v>
      </c>
      <c r="X546" s="247">
        <v>1</v>
      </c>
      <c r="Y546" s="247">
        <v>1</v>
      </c>
      <c r="Z546" s="247">
        <v>1</v>
      </c>
      <c r="AA546" s="247">
        <v>1</v>
      </c>
      <c r="AB546" s="247">
        <v>1</v>
      </c>
      <c r="AC546" s="247">
        <v>1</v>
      </c>
      <c r="AD546" s="247">
        <v>1</v>
      </c>
      <c r="AE546" s="247">
        <v>1</v>
      </c>
      <c r="AF546" s="247">
        <v>1</v>
      </c>
      <c r="AG546" s="247">
        <v>1</v>
      </c>
      <c r="AH546" s="247">
        <v>1</v>
      </c>
      <c r="AI546" s="247">
        <v>1</v>
      </c>
      <c r="AJ546" s="247">
        <v>1</v>
      </c>
      <c r="AK546" s="247">
        <v>1</v>
      </c>
      <c r="AL546" s="247">
        <v>1</v>
      </c>
      <c r="AM546" s="247">
        <v>1</v>
      </c>
      <c r="AN546" s="247">
        <v>1</v>
      </c>
      <c r="AO546" s="247">
        <v>1</v>
      </c>
      <c r="AP546" s="247">
        <v>1</v>
      </c>
      <c r="AQ546" s="247">
        <v>1</v>
      </c>
      <c r="AR546" s="247">
        <v>1</v>
      </c>
      <c r="AS546" s="247">
        <v>1</v>
      </c>
      <c r="AT546" s="247">
        <v>1</v>
      </c>
      <c r="AU546" s="247">
        <v>1</v>
      </c>
      <c r="AV546" s="247">
        <v>1</v>
      </c>
      <c r="AW546" s="247">
        <v>1</v>
      </c>
      <c r="AX546" s="247">
        <v>1</v>
      </c>
      <c r="AY546" s="247">
        <v>1</v>
      </c>
      <c r="AZ546" s="247">
        <v>1</v>
      </c>
      <c r="BA546" s="247">
        <v>1</v>
      </c>
      <c r="BB546" s="247">
        <v>1</v>
      </c>
      <c r="BC546" s="247">
        <v>1</v>
      </c>
      <c r="BD546" s="247">
        <v>1</v>
      </c>
      <c r="BE546" s="247">
        <v>1</v>
      </c>
      <c r="BF546" s="247">
        <v>1</v>
      </c>
      <c r="BG546" s="247">
        <v>1</v>
      </c>
      <c r="BH546" s="247">
        <v>1</v>
      </c>
      <c r="BI546" s="247">
        <v>1</v>
      </c>
      <c r="BJ546" s="247">
        <v>1</v>
      </c>
      <c r="BK546" s="247">
        <v>1</v>
      </c>
      <c r="BL546" s="247"/>
      <c r="BM546" s="248"/>
    </row>
    <row r="547" spans="1:65" s="236" customFormat="1" ht="5.25">
      <c r="A547" s="243">
        <v>336</v>
      </c>
      <c r="B547" s="249" t="s">
        <v>826</v>
      </c>
      <c r="C547" s="245" t="s">
        <v>526</v>
      </c>
      <c r="D547" s="246">
        <v>0.068</v>
      </c>
      <c r="E547" s="247">
        <v>1</v>
      </c>
      <c r="F547" s="247">
        <v>1</v>
      </c>
      <c r="G547" s="247">
        <v>1</v>
      </c>
      <c r="H547" s="247">
        <v>1</v>
      </c>
      <c r="I547" s="247">
        <v>1</v>
      </c>
      <c r="J547" s="247">
        <v>1</v>
      </c>
      <c r="K547" s="247">
        <v>1</v>
      </c>
      <c r="L547" s="247">
        <v>1</v>
      </c>
      <c r="M547" s="247">
        <v>1</v>
      </c>
      <c r="N547" s="247">
        <v>1</v>
      </c>
      <c r="O547" s="247">
        <v>1</v>
      </c>
      <c r="P547" s="247">
        <v>1</v>
      </c>
      <c r="Q547" s="247">
        <v>1</v>
      </c>
      <c r="R547" s="247">
        <v>1</v>
      </c>
      <c r="S547" s="247">
        <v>1</v>
      </c>
      <c r="T547" s="247">
        <v>1</v>
      </c>
      <c r="U547" s="247">
        <v>1</v>
      </c>
      <c r="V547" s="247">
        <v>1</v>
      </c>
      <c r="W547" s="247">
        <v>1</v>
      </c>
      <c r="X547" s="247">
        <v>1</v>
      </c>
      <c r="Y547" s="247">
        <v>1</v>
      </c>
      <c r="Z547" s="247">
        <v>1</v>
      </c>
      <c r="AA547" s="247">
        <v>1</v>
      </c>
      <c r="AB547" s="247">
        <v>1</v>
      </c>
      <c r="AC547" s="247">
        <v>1</v>
      </c>
      <c r="AD547" s="247">
        <v>1</v>
      </c>
      <c r="AE547" s="247">
        <v>1</v>
      </c>
      <c r="AF547" s="247">
        <v>1</v>
      </c>
      <c r="AG547" s="247">
        <v>1</v>
      </c>
      <c r="AH547" s="247">
        <v>1</v>
      </c>
      <c r="AI547" s="247">
        <v>1</v>
      </c>
      <c r="AJ547" s="247">
        <v>1</v>
      </c>
      <c r="AK547" s="247">
        <v>1</v>
      </c>
      <c r="AL547" s="247">
        <v>1</v>
      </c>
      <c r="AM547" s="247">
        <v>1</v>
      </c>
      <c r="AN547" s="247">
        <v>1</v>
      </c>
      <c r="AO547" s="247">
        <v>1</v>
      </c>
      <c r="AP547" s="247">
        <v>1</v>
      </c>
      <c r="AQ547" s="247">
        <v>1</v>
      </c>
      <c r="AR547" s="247">
        <v>1</v>
      </c>
      <c r="AS547" s="247">
        <v>1</v>
      </c>
      <c r="AT547" s="247">
        <v>1</v>
      </c>
      <c r="AU547" s="247">
        <v>1</v>
      </c>
      <c r="AV547" s="247">
        <v>1</v>
      </c>
      <c r="AW547" s="247">
        <v>1</v>
      </c>
      <c r="AX547" s="247">
        <v>1</v>
      </c>
      <c r="AY547" s="247">
        <v>1</v>
      </c>
      <c r="AZ547" s="247">
        <v>1</v>
      </c>
      <c r="BA547" s="247">
        <v>1</v>
      </c>
      <c r="BB547" s="247">
        <v>1</v>
      </c>
      <c r="BC547" s="247">
        <v>1</v>
      </c>
      <c r="BD547" s="247">
        <v>1</v>
      </c>
      <c r="BE547" s="247">
        <v>1</v>
      </c>
      <c r="BF547" s="247">
        <v>1</v>
      </c>
      <c r="BG547" s="247">
        <v>1</v>
      </c>
      <c r="BH547" s="247">
        <v>1</v>
      </c>
      <c r="BI547" s="247">
        <v>1</v>
      </c>
      <c r="BJ547" s="247">
        <v>1</v>
      </c>
      <c r="BK547" s="247">
        <v>1</v>
      </c>
      <c r="BL547" s="247"/>
      <c r="BM547" s="248"/>
    </row>
    <row r="548" spans="1:65" s="236" customFormat="1" ht="5.25">
      <c r="A548" s="243">
        <v>337</v>
      </c>
      <c r="B548" s="249" t="s">
        <v>827</v>
      </c>
      <c r="C548" s="245" t="s">
        <v>526</v>
      </c>
      <c r="D548" s="246">
        <v>0.068</v>
      </c>
      <c r="E548" s="247">
        <v>1</v>
      </c>
      <c r="F548" s="247">
        <v>1</v>
      </c>
      <c r="G548" s="247">
        <v>1</v>
      </c>
      <c r="H548" s="247">
        <v>1</v>
      </c>
      <c r="I548" s="247">
        <v>1</v>
      </c>
      <c r="J548" s="247">
        <v>1</v>
      </c>
      <c r="K548" s="247">
        <v>1</v>
      </c>
      <c r="L548" s="247">
        <v>1</v>
      </c>
      <c r="M548" s="247">
        <v>1</v>
      </c>
      <c r="N548" s="247">
        <v>1</v>
      </c>
      <c r="O548" s="247">
        <v>1</v>
      </c>
      <c r="P548" s="247">
        <v>1</v>
      </c>
      <c r="Q548" s="247">
        <v>1</v>
      </c>
      <c r="R548" s="247">
        <v>1</v>
      </c>
      <c r="S548" s="247">
        <v>1</v>
      </c>
      <c r="T548" s="247">
        <v>1</v>
      </c>
      <c r="U548" s="247">
        <v>1</v>
      </c>
      <c r="V548" s="247">
        <v>1</v>
      </c>
      <c r="W548" s="247">
        <v>1</v>
      </c>
      <c r="X548" s="247">
        <v>1</v>
      </c>
      <c r="Y548" s="247">
        <v>1</v>
      </c>
      <c r="Z548" s="247">
        <v>1</v>
      </c>
      <c r="AA548" s="247">
        <v>1</v>
      </c>
      <c r="AB548" s="247">
        <v>1</v>
      </c>
      <c r="AC548" s="247">
        <v>1</v>
      </c>
      <c r="AD548" s="247">
        <v>1</v>
      </c>
      <c r="AE548" s="247">
        <v>1</v>
      </c>
      <c r="AF548" s="247">
        <v>1</v>
      </c>
      <c r="AG548" s="247">
        <v>1</v>
      </c>
      <c r="AH548" s="247">
        <v>1</v>
      </c>
      <c r="AI548" s="247">
        <v>1</v>
      </c>
      <c r="AJ548" s="247">
        <v>1</v>
      </c>
      <c r="AK548" s="247">
        <v>1</v>
      </c>
      <c r="AL548" s="247">
        <v>1</v>
      </c>
      <c r="AM548" s="247">
        <v>1</v>
      </c>
      <c r="AN548" s="247">
        <v>1</v>
      </c>
      <c r="AO548" s="247">
        <v>1</v>
      </c>
      <c r="AP548" s="247">
        <v>1</v>
      </c>
      <c r="AQ548" s="247">
        <v>1</v>
      </c>
      <c r="AR548" s="247">
        <v>1</v>
      </c>
      <c r="AS548" s="247">
        <v>1</v>
      </c>
      <c r="AT548" s="247">
        <v>1</v>
      </c>
      <c r="AU548" s="247">
        <v>1</v>
      </c>
      <c r="AV548" s="247">
        <v>1</v>
      </c>
      <c r="AW548" s="247">
        <v>1</v>
      </c>
      <c r="AX548" s="247">
        <v>1</v>
      </c>
      <c r="AY548" s="247">
        <v>1</v>
      </c>
      <c r="AZ548" s="247">
        <v>1</v>
      </c>
      <c r="BA548" s="247">
        <v>1</v>
      </c>
      <c r="BB548" s="247">
        <v>1</v>
      </c>
      <c r="BC548" s="247">
        <v>1</v>
      </c>
      <c r="BD548" s="247">
        <v>1</v>
      </c>
      <c r="BE548" s="247">
        <v>1</v>
      </c>
      <c r="BF548" s="247">
        <v>1</v>
      </c>
      <c r="BG548" s="247">
        <v>1</v>
      </c>
      <c r="BH548" s="247">
        <v>1</v>
      </c>
      <c r="BI548" s="247">
        <v>1</v>
      </c>
      <c r="BJ548" s="247">
        <v>1</v>
      </c>
      <c r="BK548" s="247">
        <v>1</v>
      </c>
      <c r="BL548" s="247"/>
      <c r="BM548" s="248"/>
    </row>
    <row r="549" spans="1:65" s="236" customFormat="1" ht="5.25">
      <c r="A549" s="243">
        <v>338</v>
      </c>
      <c r="B549" s="249" t="s">
        <v>268</v>
      </c>
      <c r="C549" s="245" t="s">
        <v>526</v>
      </c>
      <c r="D549" s="246">
        <v>0.068</v>
      </c>
      <c r="E549" s="247">
        <v>1</v>
      </c>
      <c r="F549" s="247">
        <v>1</v>
      </c>
      <c r="G549" s="247">
        <v>1</v>
      </c>
      <c r="H549" s="247">
        <v>1</v>
      </c>
      <c r="I549" s="247">
        <v>1</v>
      </c>
      <c r="J549" s="247">
        <v>1</v>
      </c>
      <c r="K549" s="247">
        <v>1</v>
      </c>
      <c r="L549" s="247">
        <v>1</v>
      </c>
      <c r="M549" s="247">
        <v>1</v>
      </c>
      <c r="N549" s="247">
        <v>1</v>
      </c>
      <c r="O549" s="247">
        <v>1</v>
      </c>
      <c r="P549" s="247">
        <v>1</v>
      </c>
      <c r="Q549" s="247">
        <v>1</v>
      </c>
      <c r="R549" s="247">
        <v>1</v>
      </c>
      <c r="S549" s="247">
        <v>1</v>
      </c>
      <c r="T549" s="247">
        <v>1</v>
      </c>
      <c r="U549" s="247">
        <v>1</v>
      </c>
      <c r="V549" s="247">
        <v>1</v>
      </c>
      <c r="W549" s="247">
        <v>1</v>
      </c>
      <c r="X549" s="247">
        <v>1</v>
      </c>
      <c r="Y549" s="247">
        <v>1</v>
      </c>
      <c r="Z549" s="247">
        <v>1</v>
      </c>
      <c r="AA549" s="247">
        <v>1</v>
      </c>
      <c r="AB549" s="247">
        <v>1</v>
      </c>
      <c r="AC549" s="247">
        <v>1</v>
      </c>
      <c r="AD549" s="247">
        <v>1</v>
      </c>
      <c r="AE549" s="247">
        <v>1</v>
      </c>
      <c r="AF549" s="247">
        <v>1</v>
      </c>
      <c r="AG549" s="247">
        <v>1</v>
      </c>
      <c r="AH549" s="247">
        <v>1</v>
      </c>
      <c r="AI549" s="247">
        <v>1</v>
      </c>
      <c r="AJ549" s="247">
        <v>1</v>
      </c>
      <c r="AK549" s="247">
        <v>1</v>
      </c>
      <c r="AL549" s="247">
        <v>1</v>
      </c>
      <c r="AM549" s="247">
        <v>1</v>
      </c>
      <c r="AN549" s="247">
        <v>1</v>
      </c>
      <c r="AO549" s="247">
        <v>1</v>
      </c>
      <c r="AP549" s="247">
        <v>1</v>
      </c>
      <c r="AQ549" s="247">
        <v>1</v>
      </c>
      <c r="AR549" s="247">
        <v>1</v>
      </c>
      <c r="AS549" s="247">
        <v>1</v>
      </c>
      <c r="AT549" s="247">
        <v>1</v>
      </c>
      <c r="AU549" s="247">
        <v>1</v>
      </c>
      <c r="AV549" s="247">
        <v>1</v>
      </c>
      <c r="AW549" s="247">
        <v>1</v>
      </c>
      <c r="AX549" s="247">
        <v>1</v>
      </c>
      <c r="AY549" s="247">
        <v>1</v>
      </c>
      <c r="AZ549" s="247">
        <v>1</v>
      </c>
      <c r="BA549" s="247">
        <v>1</v>
      </c>
      <c r="BB549" s="247">
        <v>1</v>
      </c>
      <c r="BC549" s="247">
        <v>1</v>
      </c>
      <c r="BD549" s="247">
        <v>1</v>
      </c>
      <c r="BE549" s="247">
        <v>1</v>
      </c>
      <c r="BF549" s="247">
        <v>1</v>
      </c>
      <c r="BG549" s="247">
        <v>1</v>
      </c>
      <c r="BH549" s="247">
        <v>1</v>
      </c>
      <c r="BI549" s="247">
        <v>1</v>
      </c>
      <c r="BJ549" s="247">
        <v>1</v>
      </c>
      <c r="BK549" s="247">
        <v>1</v>
      </c>
      <c r="BL549" s="247"/>
      <c r="BM549" s="248"/>
    </row>
    <row r="550" spans="1:65" s="236" customFormat="1" ht="5.25">
      <c r="A550" s="243">
        <v>339</v>
      </c>
      <c r="B550" s="249" t="s">
        <v>828</v>
      </c>
      <c r="C550" s="245" t="s">
        <v>526</v>
      </c>
      <c r="D550" s="246">
        <v>0.068</v>
      </c>
      <c r="E550" s="247">
        <v>1</v>
      </c>
      <c r="F550" s="247">
        <v>1</v>
      </c>
      <c r="G550" s="247">
        <v>1</v>
      </c>
      <c r="H550" s="247">
        <v>1</v>
      </c>
      <c r="I550" s="247">
        <v>1</v>
      </c>
      <c r="J550" s="247">
        <v>1</v>
      </c>
      <c r="K550" s="247">
        <v>1</v>
      </c>
      <c r="L550" s="247">
        <v>1</v>
      </c>
      <c r="M550" s="247">
        <v>1</v>
      </c>
      <c r="N550" s="247">
        <v>1</v>
      </c>
      <c r="O550" s="247">
        <v>1</v>
      </c>
      <c r="P550" s="247">
        <v>1</v>
      </c>
      <c r="Q550" s="247">
        <v>1</v>
      </c>
      <c r="R550" s="247">
        <v>1</v>
      </c>
      <c r="S550" s="247">
        <v>1</v>
      </c>
      <c r="T550" s="247">
        <v>1</v>
      </c>
      <c r="U550" s="247">
        <v>1</v>
      </c>
      <c r="V550" s="247">
        <v>1</v>
      </c>
      <c r="W550" s="247">
        <v>1</v>
      </c>
      <c r="X550" s="247">
        <v>1</v>
      </c>
      <c r="Y550" s="247">
        <v>1</v>
      </c>
      <c r="Z550" s="247">
        <v>1</v>
      </c>
      <c r="AA550" s="247">
        <v>1</v>
      </c>
      <c r="AB550" s="247">
        <v>1</v>
      </c>
      <c r="AC550" s="247">
        <v>1</v>
      </c>
      <c r="AD550" s="247">
        <v>1</v>
      </c>
      <c r="AE550" s="247">
        <v>1</v>
      </c>
      <c r="AF550" s="247">
        <v>1</v>
      </c>
      <c r="AG550" s="247">
        <v>1</v>
      </c>
      <c r="AH550" s="247">
        <v>1</v>
      </c>
      <c r="AI550" s="247">
        <v>1</v>
      </c>
      <c r="AJ550" s="247">
        <v>1</v>
      </c>
      <c r="AK550" s="247">
        <v>1</v>
      </c>
      <c r="AL550" s="247">
        <v>1</v>
      </c>
      <c r="AM550" s="247">
        <v>1</v>
      </c>
      <c r="AN550" s="247">
        <v>1</v>
      </c>
      <c r="AO550" s="247">
        <v>1</v>
      </c>
      <c r="AP550" s="247">
        <v>1</v>
      </c>
      <c r="AQ550" s="247">
        <v>1</v>
      </c>
      <c r="AR550" s="247">
        <v>1</v>
      </c>
      <c r="AS550" s="247">
        <v>1</v>
      </c>
      <c r="AT550" s="247">
        <v>1</v>
      </c>
      <c r="AU550" s="247">
        <v>1</v>
      </c>
      <c r="AV550" s="247">
        <v>1</v>
      </c>
      <c r="AW550" s="247">
        <v>1</v>
      </c>
      <c r="AX550" s="247">
        <v>1</v>
      </c>
      <c r="AY550" s="247">
        <v>1</v>
      </c>
      <c r="AZ550" s="247">
        <v>1</v>
      </c>
      <c r="BA550" s="247">
        <v>1</v>
      </c>
      <c r="BB550" s="247">
        <v>1</v>
      </c>
      <c r="BC550" s="247">
        <v>1</v>
      </c>
      <c r="BD550" s="247">
        <v>1</v>
      </c>
      <c r="BE550" s="247">
        <v>1</v>
      </c>
      <c r="BF550" s="247">
        <v>1</v>
      </c>
      <c r="BG550" s="247">
        <v>1</v>
      </c>
      <c r="BH550" s="247">
        <v>1</v>
      </c>
      <c r="BI550" s="247">
        <v>1</v>
      </c>
      <c r="BJ550" s="247">
        <v>1</v>
      </c>
      <c r="BK550" s="247">
        <v>1</v>
      </c>
      <c r="BL550" s="247"/>
      <c r="BM550" s="248"/>
    </row>
    <row r="551" spans="1:65" s="236" customFormat="1" ht="5.25">
      <c r="A551" s="243">
        <v>340</v>
      </c>
      <c r="B551" s="249" t="s">
        <v>829</v>
      </c>
      <c r="C551" s="245" t="s">
        <v>526</v>
      </c>
      <c r="D551" s="246">
        <v>0.068</v>
      </c>
      <c r="E551" s="247">
        <v>1</v>
      </c>
      <c r="F551" s="247">
        <v>1</v>
      </c>
      <c r="G551" s="247">
        <v>1</v>
      </c>
      <c r="H551" s="247">
        <v>1</v>
      </c>
      <c r="I551" s="247">
        <v>1</v>
      </c>
      <c r="J551" s="247">
        <v>1</v>
      </c>
      <c r="K551" s="247">
        <v>1</v>
      </c>
      <c r="L551" s="247">
        <v>1</v>
      </c>
      <c r="M551" s="247">
        <v>1</v>
      </c>
      <c r="N551" s="247">
        <v>1</v>
      </c>
      <c r="O551" s="247">
        <v>1</v>
      </c>
      <c r="P551" s="247">
        <v>1</v>
      </c>
      <c r="Q551" s="247">
        <v>1</v>
      </c>
      <c r="R551" s="247">
        <v>1</v>
      </c>
      <c r="S551" s="247">
        <v>1</v>
      </c>
      <c r="T551" s="247">
        <v>1</v>
      </c>
      <c r="U551" s="247">
        <v>1</v>
      </c>
      <c r="V551" s="247">
        <v>1</v>
      </c>
      <c r="W551" s="247">
        <v>1</v>
      </c>
      <c r="X551" s="247">
        <v>1</v>
      </c>
      <c r="Y551" s="247">
        <v>1</v>
      </c>
      <c r="Z551" s="247">
        <v>1</v>
      </c>
      <c r="AA551" s="247">
        <v>1</v>
      </c>
      <c r="AB551" s="247">
        <v>1</v>
      </c>
      <c r="AC551" s="247">
        <v>1</v>
      </c>
      <c r="AD551" s="247">
        <v>1</v>
      </c>
      <c r="AE551" s="247">
        <v>1</v>
      </c>
      <c r="AF551" s="247">
        <v>1</v>
      </c>
      <c r="AG551" s="247">
        <v>1</v>
      </c>
      <c r="AH551" s="247">
        <v>1</v>
      </c>
      <c r="AI551" s="247">
        <v>1</v>
      </c>
      <c r="AJ551" s="247">
        <v>1</v>
      </c>
      <c r="AK551" s="247">
        <v>1</v>
      </c>
      <c r="AL551" s="247">
        <v>1</v>
      </c>
      <c r="AM551" s="247">
        <v>1</v>
      </c>
      <c r="AN551" s="247">
        <v>1</v>
      </c>
      <c r="AO551" s="247">
        <v>1</v>
      </c>
      <c r="AP551" s="247">
        <v>1</v>
      </c>
      <c r="AQ551" s="247">
        <v>1</v>
      </c>
      <c r="AR551" s="247">
        <v>1</v>
      </c>
      <c r="AS551" s="247">
        <v>1</v>
      </c>
      <c r="AT551" s="247">
        <v>1</v>
      </c>
      <c r="AU551" s="247">
        <v>1</v>
      </c>
      <c r="AV551" s="247">
        <v>1</v>
      </c>
      <c r="AW551" s="247">
        <v>1</v>
      </c>
      <c r="AX551" s="247">
        <v>1</v>
      </c>
      <c r="AY551" s="247">
        <v>1</v>
      </c>
      <c r="AZ551" s="247">
        <v>1</v>
      </c>
      <c r="BA551" s="247">
        <v>1</v>
      </c>
      <c r="BB551" s="247">
        <v>1</v>
      </c>
      <c r="BC551" s="247">
        <v>1</v>
      </c>
      <c r="BD551" s="247">
        <v>1</v>
      </c>
      <c r="BE551" s="247">
        <v>1</v>
      </c>
      <c r="BF551" s="247">
        <v>1</v>
      </c>
      <c r="BG551" s="247">
        <v>1</v>
      </c>
      <c r="BH551" s="247">
        <v>1</v>
      </c>
      <c r="BI551" s="247">
        <v>1</v>
      </c>
      <c r="BJ551" s="247">
        <v>1</v>
      </c>
      <c r="BK551" s="247">
        <v>1</v>
      </c>
      <c r="BL551" s="247"/>
      <c r="BM551" s="248"/>
    </row>
    <row r="552" spans="1:65" s="236" customFormat="1" ht="5.25">
      <c r="A552" s="243">
        <v>341</v>
      </c>
      <c r="B552" s="249" t="s">
        <v>830</v>
      </c>
      <c r="C552" s="245" t="s">
        <v>526</v>
      </c>
      <c r="D552" s="246">
        <v>0.068</v>
      </c>
      <c r="E552" s="247">
        <v>1</v>
      </c>
      <c r="F552" s="247">
        <v>1</v>
      </c>
      <c r="G552" s="247">
        <v>1</v>
      </c>
      <c r="H552" s="247">
        <v>1</v>
      </c>
      <c r="I552" s="247">
        <v>1</v>
      </c>
      <c r="J552" s="247">
        <v>1</v>
      </c>
      <c r="K552" s="247">
        <v>1</v>
      </c>
      <c r="L552" s="247">
        <v>1</v>
      </c>
      <c r="M552" s="247">
        <v>1</v>
      </c>
      <c r="N552" s="247">
        <v>1</v>
      </c>
      <c r="O552" s="247">
        <v>1</v>
      </c>
      <c r="P552" s="247">
        <v>1</v>
      </c>
      <c r="Q552" s="247">
        <v>1</v>
      </c>
      <c r="R552" s="247">
        <v>1</v>
      </c>
      <c r="S552" s="247">
        <v>1</v>
      </c>
      <c r="T552" s="247">
        <v>1</v>
      </c>
      <c r="U552" s="247">
        <v>1</v>
      </c>
      <c r="V552" s="247">
        <v>1</v>
      </c>
      <c r="W552" s="247">
        <v>1</v>
      </c>
      <c r="X552" s="247">
        <v>1</v>
      </c>
      <c r="Y552" s="247">
        <v>1</v>
      </c>
      <c r="Z552" s="247">
        <v>1</v>
      </c>
      <c r="AA552" s="247">
        <v>1</v>
      </c>
      <c r="AB552" s="247">
        <v>1</v>
      </c>
      <c r="AC552" s="247">
        <v>1</v>
      </c>
      <c r="AD552" s="247">
        <v>1</v>
      </c>
      <c r="AE552" s="247">
        <v>1</v>
      </c>
      <c r="AF552" s="247">
        <v>1</v>
      </c>
      <c r="AG552" s="247">
        <v>1</v>
      </c>
      <c r="AH552" s="247">
        <v>1</v>
      </c>
      <c r="AI552" s="247">
        <v>1</v>
      </c>
      <c r="AJ552" s="247">
        <v>1</v>
      </c>
      <c r="AK552" s="247">
        <v>1</v>
      </c>
      <c r="AL552" s="247">
        <v>1</v>
      </c>
      <c r="AM552" s="247">
        <v>1</v>
      </c>
      <c r="AN552" s="247">
        <v>1</v>
      </c>
      <c r="AO552" s="247">
        <v>1</v>
      </c>
      <c r="AP552" s="247">
        <v>1</v>
      </c>
      <c r="AQ552" s="247">
        <v>1</v>
      </c>
      <c r="AR552" s="247">
        <v>1</v>
      </c>
      <c r="AS552" s="247">
        <v>1</v>
      </c>
      <c r="AT552" s="247">
        <v>1</v>
      </c>
      <c r="AU552" s="247">
        <v>1</v>
      </c>
      <c r="AV552" s="247">
        <v>1</v>
      </c>
      <c r="AW552" s="247">
        <v>1</v>
      </c>
      <c r="AX552" s="247">
        <v>1</v>
      </c>
      <c r="AY552" s="247">
        <v>1</v>
      </c>
      <c r="AZ552" s="247">
        <v>1</v>
      </c>
      <c r="BA552" s="247">
        <v>1</v>
      </c>
      <c r="BB552" s="247">
        <v>1</v>
      </c>
      <c r="BC552" s="247">
        <v>1</v>
      </c>
      <c r="BD552" s="247">
        <v>1</v>
      </c>
      <c r="BE552" s="247">
        <v>1</v>
      </c>
      <c r="BF552" s="247">
        <v>1</v>
      </c>
      <c r="BG552" s="247">
        <v>1</v>
      </c>
      <c r="BH552" s="247">
        <v>1</v>
      </c>
      <c r="BI552" s="247">
        <v>1</v>
      </c>
      <c r="BJ552" s="247">
        <v>1</v>
      </c>
      <c r="BK552" s="247">
        <v>1</v>
      </c>
      <c r="BL552" s="247"/>
      <c r="BM552" s="248"/>
    </row>
    <row r="553" spans="1:65" s="236" customFormat="1" ht="5.25">
      <c r="A553" s="243">
        <v>342</v>
      </c>
      <c r="B553" s="249" t="s">
        <v>831</v>
      </c>
      <c r="C553" s="245" t="s">
        <v>526</v>
      </c>
      <c r="D553" s="246">
        <v>0.068</v>
      </c>
      <c r="E553" s="247">
        <v>1</v>
      </c>
      <c r="F553" s="247">
        <v>1</v>
      </c>
      <c r="G553" s="247">
        <v>1</v>
      </c>
      <c r="H553" s="247">
        <v>1</v>
      </c>
      <c r="I553" s="247">
        <v>1</v>
      </c>
      <c r="J553" s="247">
        <v>1</v>
      </c>
      <c r="K553" s="247">
        <v>1</v>
      </c>
      <c r="L553" s="247">
        <v>1</v>
      </c>
      <c r="M553" s="247">
        <v>1</v>
      </c>
      <c r="N553" s="247">
        <v>1</v>
      </c>
      <c r="O553" s="247">
        <v>1</v>
      </c>
      <c r="P553" s="247">
        <v>1</v>
      </c>
      <c r="Q553" s="247">
        <v>1</v>
      </c>
      <c r="R553" s="247">
        <v>1</v>
      </c>
      <c r="S553" s="247">
        <v>1</v>
      </c>
      <c r="T553" s="247">
        <v>1</v>
      </c>
      <c r="U553" s="247">
        <v>1</v>
      </c>
      <c r="V553" s="247">
        <v>1</v>
      </c>
      <c r="W553" s="247">
        <v>1</v>
      </c>
      <c r="X553" s="247">
        <v>1</v>
      </c>
      <c r="Y553" s="247">
        <v>1</v>
      </c>
      <c r="Z553" s="247">
        <v>1</v>
      </c>
      <c r="AA553" s="247">
        <v>1</v>
      </c>
      <c r="AB553" s="247">
        <v>1</v>
      </c>
      <c r="AC553" s="247">
        <v>1</v>
      </c>
      <c r="AD553" s="247">
        <v>1</v>
      </c>
      <c r="AE553" s="247">
        <v>1</v>
      </c>
      <c r="AF553" s="247">
        <v>1</v>
      </c>
      <c r="AG553" s="247">
        <v>1</v>
      </c>
      <c r="AH553" s="247">
        <v>1</v>
      </c>
      <c r="AI553" s="247">
        <v>1</v>
      </c>
      <c r="AJ553" s="247">
        <v>1</v>
      </c>
      <c r="AK553" s="247">
        <v>1</v>
      </c>
      <c r="AL553" s="247">
        <v>1</v>
      </c>
      <c r="AM553" s="247">
        <v>1</v>
      </c>
      <c r="AN553" s="247">
        <v>1</v>
      </c>
      <c r="AO553" s="247">
        <v>1</v>
      </c>
      <c r="AP553" s="247">
        <v>1</v>
      </c>
      <c r="AQ553" s="247">
        <v>1</v>
      </c>
      <c r="AR553" s="247">
        <v>1</v>
      </c>
      <c r="AS553" s="247">
        <v>1</v>
      </c>
      <c r="AT553" s="247">
        <v>1</v>
      </c>
      <c r="AU553" s="247">
        <v>1</v>
      </c>
      <c r="AV553" s="247">
        <v>1</v>
      </c>
      <c r="AW553" s="247">
        <v>1</v>
      </c>
      <c r="AX553" s="247">
        <v>1</v>
      </c>
      <c r="AY553" s="247">
        <v>1</v>
      </c>
      <c r="AZ553" s="247">
        <v>1</v>
      </c>
      <c r="BA553" s="247">
        <v>1</v>
      </c>
      <c r="BB553" s="247">
        <v>1</v>
      </c>
      <c r="BC553" s="247">
        <v>1</v>
      </c>
      <c r="BD553" s="247">
        <v>1</v>
      </c>
      <c r="BE553" s="247">
        <v>1</v>
      </c>
      <c r="BF553" s="247">
        <v>1</v>
      </c>
      <c r="BG553" s="247">
        <v>1</v>
      </c>
      <c r="BH553" s="247">
        <v>1</v>
      </c>
      <c r="BI553" s="247">
        <v>1</v>
      </c>
      <c r="BJ553" s="247">
        <v>1</v>
      </c>
      <c r="BK553" s="247">
        <v>1</v>
      </c>
      <c r="BL553" s="247"/>
      <c r="BM553" s="248"/>
    </row>
    <row r="554" spans="1:65" s="236" customFormat="1" ht="5.25">
      <c r="A554" s="243">
        <v>343</v>
      </c>
      <c r="B554" s="249" t="s">
        <v>832</v>
      </c>
      <c r="C554" s="245" t="s">
        <v>526</v>
      </c>
      <c r="D554" s="246">
        <v>0.068</v>
      </c>
      <c r="E554" s="247">
        <v>1</v>
      </c>
      <c r="F554" s="247">
        <v>1</v>
      </c>
      <c r="G554" s="247">
        <v>1</v>
      </c>
      <c r="H554" s="247">
        <v>1</v>
      </c>
      <c r="I554" s="247">
        <v>1</v>
      </c>
      <c r="J554" s="247">
        <v>1</v>
      </c>
      <c r="K554" s="247">
        <v>1</v>
      </c>
      <c r="L554" s="247">
        <v>1</v>
      </c>
      <c r="M554" s="247">
        <v>1</v>
      </c>
      <c r="N554" s="247">
        <v>1</v>
      </c>
      <c r="O554" s="247">
        <v>1</v>
      </c>
      <c r="P554" s="247">
        <v>1</v>
      </c>
      <c r="Q554" s="247">
        <v>1</v>
      </c>
      <c r="R554" s="247">
        <v>1</v>
      </c>
      <c r="S554" s="247">
        <v>1</v>
      </c>
      <c r="T554" s="247">
        <v>1</v>
      </c>
      <c r="U554" s="247">
        <v>1</v>
      </c>
      <c r="V554" s="247">
        <v>1</v>
      </c>
      <c r="W554" s="247">
        <v>1</v>
      </c>
      <c r="X554" s="247">
        <v>1</v>
      </c>
      <c r="Y554" s="247">
        <v>1</v>
      </c>
      <c r="Z554" s="247">
        <v>1</v>
      </c>
      <c r="AA554" s="247">
        <v>1</v>
      </c>
      <c r="AB554" s="247">
        <v>1</v>
      </c>
      <c r="AC554" s="247">
        <v>1</v>
      </c>
      <c r="AD554" s="247">
        <v>1</v>
      </c>
      <c r="AE554" s="247">
        <v>1</v>
      </c>
      <c r="AF554" s="247">
        <v>1</v>
      </c>
      <c r="AG554" s="247">
        <v>1</v>
      </c>
      <c r="AH554" s="247">
        <v>1</v>
      </c>
      <c r="AI554" s="247">
        <v>1</v>
      </c>
      <c r="AJ554" s="247">
        <v>1</v>
      </c>
      <c r="AK554" s="247">
        <v>1</v>
      </c>
      <c r="AL554" s="247">
        <v>1</v>
      </c>
      <c r="AM554" s="247">
        <v>1</v>
      </c>
      <c r="AN554" s="247">
        <v>1</v>
      </c>
      <c r="AO554" s="247">
        <v>1</v>
      </c>
      <c r="AP554" s="247">
        <v>1</v>
      </c>
      <c r="AQ554" s="247">
        <v>1</v>
      </c>
      <c r="AR554" s="247">
        <v>1</v>
      </c>
      <c r="AS554" s="247">
        <v>1</v>
      </c>
      <c r="AT554" s="247">
        <v>1</v>
      </c>
      <c r="AU554" s="247">
        <v>1</v>
      </c>
      <c r="AV554" s="247">
        <v>1</v>
      </c>
      <c r="AW554" s="247">
        <v>1</v>
      </c>
      <c r="AX554" s="247">
        <v>1</v>
      </c>
      <c r="AY554" s="247">
        <v>1</v>
      </c>
      <c r="AZ554" s="247">
        <v>1</v>
      </c>
      <c r="BA554" s="247">
        <v>1</v>
      </c>
      <c r="BB554" s="247">
        <v>1</v>
      </c>
      <c r="BC554" s="247">
        <v>1</v>
      </c>
      <c r="BD554" s="247">
        <v>1</v>
      </c>
      <c r="BE554" s="247">
        <v>1</v>
      </c>
      <c r="BF554" s="247">
        <v>1</v>
      </c>
      <c r="BG554" s="247">
        <v>1</v>
      </c>
      <c r="BH554" s="247">
        <v>1</v>
      </c>
      <c r="BI554" s="247">
        <v>1</v>
      </c>
      <c r="BJ554" s="247">
        <v>1</v>
      </c>
      <c r="BK554" s="247">
        <v>1</v>
      </c>
      <c r="BL554" s="247"/>
      <c r="BM554" s="248"/>
    </row>
    <row r="555" spans="1:65" s="236" customFormat="1" ht="5.25">
      <c r="A555" s="243">
        <v>344</v>
      </c>
      <c r="B555" s="249" t="s">
        <v>833</v>
      </c>
      <c r="C555" s="245" t="s">
        <v>526</v>
      </c>
      <c r="D555" s="246">
        <v>0.068</v>
      </c>
      <c r="E555" s="247">
        <v>1</v>
      </c>
      <c r="F555" s="247">
        <v>1</v>
      </c>
      <c r="G555" s="247">
        <v>1</v>
      </c>
      <c r="H555" s="247">
        <v>1</v>
      </c>
      <c r="I555" s="247">
        <v>1</v>
      </c>
      <c r="J555" s="247">
        <v>1</v>
      </c>
      <c r="K555" s="247">
        <v>1</v>
      </c>
      <c r="L555" s="247">
        <v>1</v>
      </c>
      <c r="M555" s="247">
        <v>1</v>
      </c>
      <c r="N555" s="247">
        <v>1</v>
      </c>
      <c r="O555" s="247">
        <v>1</v>
      </c>
      <c r="P555" s="247">
        <v>1</v>
      </c>
      <c r="Q555" s="247">
        <v>1</v>
      </c>
      <c r="R555" s="247">
        <v>1</v>
      </c>
      <c r="S555" s="247">
        <v>1</v>
      </c>
      <c r="T555" s="247">
        <v>1</v>
      </c>
      <c r="U555" s="247">
        <v>1</v>
      </c>
      <c r="V555" s="247">
        <v>1</v>
      </c>
      <c r="W555" s="247">
        <v>1</v>
      </c>
      <c r="X555" s="247">
        <v>1</v>
      </c>
      <c r="Y555" s="247">
        <v>1</v>
      </c>
      <c r="Z555" s="247">
        <v>1</v>
      </c>
      <c r="AA555" s="247">
        <v>1</v>
      </c>
      <c r="AB555" s="247">
        <v>1</v>
      </c>
      <c r="AC555" s="247">
        <v>1</v>
      </c>
      <c r="AD555" s="247">
        <v>1</v>
      </c>
      <c r="AE555" s="247">
        <v>1</v>
      </c>
      <c r="AF555" s="247">
        <v>1</v>
      </c>
      <c r="AG555" s="247">
        <v>1</v>
      </c>
      <c r="AH555" s="247">
        <v>1</v>
      </c>
      <c r="AI555" s="247">
        <v>1</v>
      </c>
      <c r="AJ555" s="247">
        <v>1</v>
      </c>
      <c r="AK555" s="247">
        <v>1</v>
      </c>
      <c r="AL555" s="247">
        <v>1</v>
      </c>
      <c r="AM555" s="247">
        <v>1</v>
      </c>
      <c r="AN555" s="247">
        <v>1</v>
      </c>
      <c r="AO555" s="247">
        <v>1</v>
      </c>
      <c r="AP555" s="247">
        <v>1</v>
      </c>
      <c r="AQ555" s="247">
        <v>1</v>
      </c>
      <c r="AR555" s="247">
        <v>1</v>
      </c>
      <c r="AS555" s="247">
        <v>1</v>
      </c>
      <c r="AT555" s="247">
        <v>1</v>
      </c>
      <c r="AU555" s="247">
        <v>1</v>
      </c>
      <c r="AV555" s="247">
        <v>1</v>
      </c>
      <c r="AW555" s="247">
        <v>1</v>
      </c>
      <c r="AX555" s="247">
        <v>1</v>
      </c>
      <c r="AY555" s="247">
        <v>1</v>
      </c>
      <c r="AZ555" s="247">
        <v>1</v>
      </c>
      <c r="BA555" s="247">
        <v>1</v>
      </c>
      <c r="BB555" s="247">
        <v>1</v>
      </c>
      <c r="BC555" s="247">
        <v>1</v>
      </c>
      <c r="BD555" s="247">
        <v>1</v>
      </c>
      <c r="BE555" s="247">
        <v>1</v>
      </c>
      <c r="BF555" s="247">
        <v>1</v>
      </c>
      <c r="BG555" s="247">
        <v>1</v>
      </c>
      <c r="BH555" s="247">
        <v>1</v>
      </c>
      <c r="BI555" s="247">
        <v>1</v>
      </c>
      <c r="BJ555" s="247">
        <v>1</v>
      </c>
      <c r="BK555" s="247">
        <v>1</v>
      </c>
      <c r="BL555" s="247"/>
      <c r="BM555" s="248"/>
    </row>
    <row r="556" spans="1:65" s="236" customFormat="1" ht="5.25">
      <c r="A556" s="243">
        <v>345</v>
      </c>
      <c r="B556" s="249" t="s">
        <v>834</v>
      </c>
      <c r="C556" s="245" t="s">
        <v>526</v>
      </c>
      <c r="D556" s="246">
        <v>0.07</v>
      </c>
      <c r="E556" s="247">
        <v>1</v>
      </c>
      <c r="F556" s="247">
        <v>1</v>
      </c>
      <c r="G556" s="247">
        <v>1</v>
      </c>
      <c r="H556" s="247">
        <v>1</v>
      </c>
      <c r="I556" s="247">
        <v>1</v>
      </c>
      <c r="J556" s="247">
        <v>1</v>
      </c>
      <c r="K556" s="247">
        <v>1</v>
      </c>
      <c r="L556" s="247">
        <v>1</v>
      </c>
      <c r="M556" s="247">
        <v>1</v>
      </c>
      <c r="N556" s="247">
        <v>1</v>
      </c>
      <c r="O556" s="247">
        <v>1</v>
      </c>
      <c r="P556" s="247">
        <v>1</v>
      </c>
      <c r="Q556" s="247">
        <v>1</v>
      </c>
      <c r="R556" s="247">
        <v>1</v>
      </c>
      <c r="S556" s="247">
        <v>1</v>
      </c>
      <c r="T556" s="247">
        <v>1</v>
      </c>
      <c r="U556" s="247">
        <v>1</v>
      </c>
      <c r="V556" s="247">
        <v>1</v>
      </c>
      <c r="W556" s="247">
        <v>1</v>
      </c>
      <c r="X556" s="247">
        <v>1</v>
      </c>
      <c r="Y556" s="247">
        <v>1</v>
      </c>
      <c r="Z556" s="247">
        <v>1</v>
      </c>
      <c r="AA556" s="247">
        <v>1</v>
      </c>
      <c r="AB556" s="247">
        <v>1</v>
      </c>
      <c r="AC556" s="247">
        <v>1</v>
      </c>
      <c r="AD556" s="247">
        <v>1</v>
      </c>
      <c r="AE556" s="247">
        <v>1</v>
      </c>
      <c r="AF556" s="247">
        <v>1</v>
      </c>
      <c r="AG556" s="247">
        <v>1</v>
      </c>
      <c r="AH556" s="247">
        <v>1</v>
      </c>
      <c r="AI556" s="247">
        <v>1</v>
      </c>
      <c r="AJ556" s="247">
        <v>1</v>
      </c>
      <c r="AK556" s="247">
        <v>1</v>
      </c>
      <c r="AL556" s="247">
        <v>1</v>
      </c>
      <c r="AM556" s="247">
        <v>1</v>
      </c>
      <c r="AN556" s="247">
        <v>1</v>
      </c>
      <c r="AO556" s="247">
        <v>1</v>
      </c>
      <c r="AP556" s="247">
        <v>1</v>
      </c>
      <c r="AQ556" s="247">
        <v>1</v>
      </c>
      <c r="AR556" s="247">
        <v>1</v>
      </c>
      <c r="AS556" s="247">
        <v>1</v>
      </c>
      <c r="AT556" s="247">
        <v>1</v>
      </c>
      <c r="AU556" s="247">
        <v>1</v>
      </c>
      <c r="AV556" s="247">
        <v>1</v>
      </c>
      <c r="AW556" s="247">
        <v>1</v>
      </c>
      <c r="AX556" s="247">
        <v>1</v>
      </c>
      <c r="AY556" s="247">
        <v>1</v>
      </c>
      <c r="AZ556" s="247">
        <v>1</v>
      </c>
      <c r="BA556" s="247">
        <v>1</v>
      </c>
      <c r="BB556" s="247">
        <v>1</v>
      </c>
      <c r="BC556" s="247">
        <v>1</v>
      </c>
      <c r="BD556" s="247">
        <v>1</v>
      </c>
      <c r="BE556" s="247">
        <v>1</v>
      </c>
      <c r="BF556" s="247">
        <v>1</v>
      </c>
      <c r="BG556" s="247">
        <v>1</v>
      </c>
      <c r="BH556" s="247">
        <v>1</v>
      </c>
      <c r="BI556" s="247">
        <v>1</v>
      </c>
      <c r="BJ556" s="247">
        <v>1</v>
      </c>
      <c r="BK556" s="247">
        <v>1</v>
      </c>
      <c r="BL556" s="247"/>
      <c r="BM556" s="248"/>
    </row>
    <row r="557" spans="1:65" s="236" customFormat="1" ht="5.25">
      <c r="A557" s="243">
        <v>346</v>
      </c>
      <c r="B557" s="249" t="s">
        <v>835</v>
      </c>
      <c r="C557" s="245" t="s">
        <v>526</v>
      </c>
      <c r="D557" s="246">
        <v>0.07</v>
      </c>
      <c r="E557" s="247">
        <v>1</v>
      </c>
      <c r="F557" s="247">
        <v>1</v>
      </c>
      <c r="G557" s="247">
        <v>1</v>
      </c>
      <c r="H557" s="247">
        <v>1</v>
      </c>
      <c r="I557" s="247">
        <v>1</v>
      </c>
      <c r="J557" s="247">
        <v>1</v>
      </c>
      <c r="K557" s="247">
        <v>1</v>
      </c>
      <c r="L557" s="247">
        <v>1</v>
      </c>
      <c r="M557" s="247">
        <v>1</v>
      </c>
      <c r="N557" s="247">
        <v>1</v>
      </c>
      <c r="O557" s="247">
        <v>1</v>
      </c>
      <c r="P557" s="247">
        <v>1</v>
      </c>
      <c r="Q557" s="247">
        <v>1</v>
      </c>
      <c r="R557" s="247">
        <v>1</v>
      </c>
      <c r="S557" s="247">
        <v>1</v>
      </c>
      <c r="T557" s="247">
        <v>1</v>
      </c>
      <c r="U557" s="247">
        <v>1</v>
      </c>
      <c r="V557" s="247">
        <v>1</v>
      </c>
      <c r="W557" s="247">
        <v>1</v>
      </c>
      <c r="X557" s="247">
        <v>1</v>
      </c>
      <c r="Y557" s="247">
        <v>1</v>
      </c>
      <c r="Z557" s="247">
        <v>1</v>
      </c>
      <c r="AA557" s="247">
        <v>1</v>
      </c>
      <c r="AB557" s="247">
        <v>1</v>
      </c>
      <c r="AC557" s="247">
        <v>1</v>
      </c>
      <c r="AD557" s="247">
        <v>1</v>
      </c>
      <c r="AE557" s="247">
        <v>1</v>
      </c>
      <c r="AF557" s="247">
        <v>1</v>
      </c>
      <c r="AG557" s="247">
        <v>1</v>
      </c>
      <c r="AH557" s="247">
        <v>1</v>
      </c>
      <c r="AI557" s="247">
        <v>1</v>
      </c>
      <c r="AJ557" s="247">
        <v>1</v>
      </c>
      <c r="AK557" s="247">
        <v>1</v>
      </c>
      <c r="AL557" s="247">
        <v>1</v>
      </c>
      <c r="AM557" s="247">
        <v>1</v>
      </c>
      <c r="AN557" s="247">
        <v>1</v>
      </c>
      <c r="AO557" s="247">
        <v>1</v>
      </c>
      <c r="AP557" s="247">
        <v>1</v>
      </c>
      <c r="AQ557" s="247">
        <v>1</v>
      </c>
      <c r="AR557" s="247">
        <v>1</v>
      </c>
      <c r="AS557" s="247">
        <v>1</v>
      </c>
      <c r="AT557" s="247">
        <v>1</v>
      </c>
      <c r="AU557" s="247">
        <v>1</v>
      </c>
      <c r="AV557" s="247">
        <v>1</v>
      </c>
      <c r="AW557" s="247">
        <v>1</v>
      </c>
      <c r="AX557" s="247">
        <v>1</v>
      </c>
      <c r="AY557" s="247">
        <v>1</v>
      </c>
      <c r="AZ557" s="247">
        <v>1</v>
      </c>
      <c r="BA557" s="247">
        <v>1</v>
      </c>
      <c r="BB557" s="247">
        <v>1</v>
      </c>
      <c r="BC557" s="247">
        <v>1</v>
      </c>
      <c r="BD557" s="247">
        <v>1</v>
      </c>
      <c r="BE557" s="247">
        <v>1</v>
      </c>
      <c r="BF557" s="247">
        <v>1</v>
      </c>
      <c r="BG557" s="247">
        <v>1</v>
      </c>
      <c r="BH557" s="247">
        <v>1</v>
      </c>
      <c r="BI557" s="247">
        <v>1</v>
      </c>
      <c r="BJ557" s="247">
        <v>1</v>
      </c>
      <c r="BK557" s="247">
        <v>1</v>
      </c>
      <c r="BL557" s="247"/>
      <c r="BM557" s="248"/>
    </row>
    <row r="558" spans="1:65" s="236" customFormat="1" ht="5.25">
      <c r="A558" s="243">
        <v>347</v>
      </c>
      <c r="B558" s="249" t="s">
        <v>836</v>
      </c>
      <c r="C558" s="245" t="s">
        <v>526</v>
      </c>
      <c r="D558" s="246">
        <v>0.078</v>
      </c>
      <c r="E558" s="247">
        <v>1</v>
      </c>
      <c r="F558" s="247">
        <v>1</v>
      </c>
      <c r="G558" s="247">
        <v>1</v>
      </c>
      <c r="H558" s="247">
        <v>1</v>
      </c>
      <c r="I558" s="247">
        <v>1</v>
      </c>
      <c r="J558" s="247">
        <v>1</v>
      </c>
      <c r="K558" s="247">
        <v>1</v>
      </c>
      <c r="L558" s="247">
        <v>1</v>
      </c>
      <c r="M558" s="247">
        <v>1</v>
      </c>
      <c r="N558" s="247">
        <v>1</v>
      </c>
      <c r="O558" s="247">
        <v>1</v>
      </c>
      <c r="P558" s="247">
        <v>1</v>
      </c>
      <c r="Q558" s="247">
        <v>1</v>
      </c>
      <c r="R558" s="247">
        <v>1</v>
      </c>
      <c r="S558" s="247">
        <v>1</v>
      </c>
      <c r="T558" s="247">
        <v>1</v>
      </c>
      <c r="U558" s="247">
        <v>1</v>
      </c>
      <c r="V558" s="247">
        <v>1</v>
      </c>
      <c r="W558" s="247">
        <v>1</v>
      </c>
      <c r="X558" s="247">
        <v>1</v>
      </c>
      <c r="Y558" s="247">
        <v>1</v>
      </c>
      <c r="Z558" s="247">
        <v>1</v>
      </c>
      <c r="AA558" s="247">
        <v>1</v>
      </c>
      <c r="AB558" s="247">
        <v>1</v>
      </c>
      <c r="AC558" s="247">
        <v>1</v>
      </c>
      <c r="AD558" s="247">
        <v>1</v>
      </c>
      <c r="AE558" s="247">
        <v>1</v>
      </c>
      <c r="AF558" s="247">
        <v>1</v>
      </c>
      <c r="AG558" s="247">
        <v>1</v>
      </c>
      <c r="AH558" s="247">
        <v>1</v>
      </c>
      <c r="AI558" s="247">
        <v>1</v>
      </c>
      <c r="AJ558" s="247">
        <v>1</v>
      </c>
      <c r="AK558" s="247">
        <v>1</v>
      </c>
      <c r="AL558" s="247">
        <v>1</v>
      </c>
      <c r="AM558" s="247">
        <v>1</v>
      </c>
      <c r="AN558" s="247">
        <v>1</v>
      </c>
      <c r="AO558" s="247">
        <v>1</v>
      </c>
      <c r="AP558" s="247">
        <v>1</v>
      </c>
      <c r="AQ558" s="247">
        <v>1</v>
      </c>
      <c r="AR558" s="247">
        <v>1</v>
      </c>
      <c r="AS558" s="247">
        <v>1</v>
      </c>
      <c r="AT558" s="247">
        <v>1</v>
      </c>
      <c r="AU558" s="247">
        <v>1</v>
      </c>
      <c r="AV558" s="247">
        <v>1</v>
      </c>
      <c r="AW558" s="247">
        <v>1</v>
      </c>
      <c r="AX558" s="247">
        <v>1</v>
      </c>
      <c r="AY558" s="247">
        <v>1</v>
      </c>
      <c r="AZ558" s="247">
        <v>1</v>
      </c>
      <c r="BA558" s="247">
        <v>1</v>
      </c>
      <c r="BB558" s="247">
        <v>1</v>
      </c>
      <c r="BC558" s="247">
        <v>1</v>
      </c>
      <c r="BD558" s="247">
        <v>1</v>
      </c>
      <c r="BE558" s="247">
        <v>1</v>
      </c>
      <c r="BF558" s="247">
        <v>1</v>
      </c>
      <c r="BG558" s="247">
        <v>1</v>
      </c>
      <c r="BH558" s="247">
        <v>1</v>
      </c>
      <c r="BI558" s="247">
        <v>1</v>
      </c>
      <c r="BJ558" s="247">
        <v>1</v>
      </c>
      <c r="BK558" s="247">
        <v>1</v>
      </c>
      <c r="BL558" s="247"/>
      <c r="BM558" s="248"/>
    </row>
    <row r="559" spans="1:65" s="236" customFormat="1" ht="5.25">
      <c r="A559" s="243">
        <v>348</v>
      </c>
      <c r="B559" s="249" t="s">
        <v>837</v>
      </c>
      <c r="C559" s="245" t="s">
        <v>526</v>
      </c>
      <c r="D559" s="246">
        <v>0.07</v>
      </c>
      <c r="E559" s="247">
        <v>1</v>
      </c>
      <c r="F559" s="247">
        <v>1</v>
      </c>
      <c r="G559" s="247">
        <v>1</v>
      </c>
      <c r="H559" s="247">
        <v>1</v>
      </c>
      <c r="I559" s="247">
        <v>1</v>
      </c>
      <c r="J559" s="247">
        <v>1</v>
      </c>
      <c r="K559" s="247">
        <v>1</v>
      </c>
      <c r="L559" s="247">
        <v>1</v>
      </c>
      <c r="M559" s="247">
        <v>1</v>
      </c>
      <c r="N559" s="247">
        <v>1</v>
      </c>
      <c r="O559" s="247">
        <v>1</v>
      </c>
      <c r="P559" s="247">
        <v>1</v>
      </c>
      <c r="Q559" s="247">
        <v>1</v>
      </c>
      <c r="R559" s="247">
        <v>1</v>
      </c>
      <c r="S559" s="247">
        <v>1</v>
      </c>
      <c r="T559" s="247">
        <v>1</v>
      </c>
      <c r="U559" s="247">
        <v>1</v>
      </c>
      <c r="V559" s="247">
        <v>1</v>
      </c>
      <c r="W559" s="247">
        <v>1</v>
      </c>
      <c r="X559" s="247">
        <v>1</v>
      </c>
      <c r="Y559" s="247">
        <v>1</v>
      </c>
      <c r="Z559" s="247">
        <v>1</v>
      </c>
      <c r="AA559" s="247">
        <v>1</v>
      </c>
      <c r="AB559" s="247">
        <v>1</v>
      </c>
      <c r="AC559" s="247">
        <v>1</v>
      </c>
      <c r="AD559" s="247">
        <v>1</v>
      </c>
      <c r="AE559" s="247">
        <v>1</v>
      </c>
      <c r="AF559" s="247">
        <v>1</v>
      </c>
      <c r="AG559" s="247">
        <v>1</v>
      </c>
      <c r="AH559" s="247">
        <v>1</v>
      </c>
      <c r="AI559" s="247">
        <v>1</v>
      </c>
      <c r="AJ559" s="247">
        <v>1</v>
      </c>
      <c r="AK559" s="247">
        <v>1</v>
      </c>
      <c r="AL559" s="247">
        <v>1</v>
      </c>
      <c r="AM559" s="247">
        <v>1</v>
      </c>
      <c r="AN559" s="247">
        <v>1</v>
      </c>
      <c r="AO559" s="247">
        <v>1</v>
      </c>
      <c r="AP559" s="247">
        <v>1</v>
      </c>
      <c r="AQ559" s="247">
        <v>1</v>
      </c>
      <c r="AR559" s="247">
        <v>1</v>
      </c>
      <c r="AS559" s="247">
        <v>1</v>
      </c>
      <c r="AT559" s="247">
        <v>1</v>
      </c>
      <c r="AU559" s="247">
        <v>1</v>
      </c>
      <c r="AV559" s="247">
        <v>1</v>
      </c>
      <c r="AW559" s="247">
        <v>1</v>
      </c>
      <c r="AX559" s="247">
        <v>1</v>
      </c>
      <c r="AY559" s="247">
        <v>1</v>
      </c>
      <c r="AZ559" s="247">
        <v>1</v>
      </c>
      <c r="BA559" s="247">
        <v>1</v>
      </c>
      <c r="BB559" s="247">
        <v>1</v>
      </c>
      <c r="BC559" s="247">
        <v>1</v>
      </c>
      <c r="BD559" s="247">
        <v>1</v>
      </c>
      <c r="BE559" s="247">
        <v>1</v>
      </c>
      <c r="BF559" s="247">
        <v>1</v>
      </c>
      <c r="BG559" s="247">
        <v>1</v>
      </c>
      <c r="BH559" s="247">
        <v>1</v>
      </c>
      <c r="BI559" s="247">
        <v>1</v>
      </c>
      <c r="BJ559" s="247">
        <v>1</v>
      </c>
      <c r="BK559" s="247">
        <v>1</v>
      </c>
      <c r="BL559" s="247"/>
      <c r="BM559" s="248"/>
    </row>
    <row r="560" spans="1:65" s="236" customFormat="1" ht="5.25">
      <c r="A560" s="243">
        <v>349</v>
      </c>
      <c r="B560" s="249" t="s">
        <v>269</v>
      </c>
      <c r="C560" s="245" t="s">
        <v>526</v>
      </c>
      <c r="D560" s="246">
        <v>0.07</v>
      </c>
      <c r="E560" s="247">
        <v>1</v>
      </c>
      <c r="F560" s="247">
        <v>1</v>
      </c>
      <c r="G560" s="247">
        <v>1</v>
      </c>
      <c r="H560" s="247">
        <v>1</v>
      </c>
      <c r="I560" s="247">
        <v>1</v>
      </c>
      <c r="J560" s="247">
        <v>1</v>
      </c>
      <c r="K560" s="247">
        <v>1</v>
      </c>
      <c r="L560" s="247">
        <v>1</v>
      </c>
      <c r="M560" s="247">
        <v>1</v>
      </c>
      <c r="N560" s="247">
        <v>1</v>
      </c>
      <c r="O560" s="247">
        <v>1</v>
      </c>
      <c r="P560" s="247">
        <v>1</v>
      </c>
      <c r="Q560" s="247">
        <v>1</v>
      </c>
      <c r="R560" s="247">
        <v>1</v>
      </c>
      <c r="S560" s="247">
        <v>1</v>
      </c>
      <c r="T560" s="247">
        <v>1</v>
      </c>
      <c r="U560" s="247">
        <v>1</v>
      </c>
      <c r="V560" s="247">
        <v>1</v>
      </c>
      <c r="W560" s="247">
        <v>1</v>
      </c>
      <c r="X560" s="247">
        <v>1</v>
      </c>
      <c r="Y560" s="247">
        <v>1</v>
      </c>
      <c r="Z560" s="247">
        <v>1</v>
      </c>
      <c r="AA560" s="247">
        <v>1</v>
      </c>
      <c r="AB560" s="247">
        <v>1</v>
      </c>
      <c r="AC560" s="247">
        <v>1</v>
      </c>
      <c r="AD560" s="247">
        <v>1</v>
      </c>
      <c r="AE560" s="247">
        <v>1</v>
      </c>
      <c r="AF560" s="247">
        <v>1</v>
      </c>
      <c r="AG560" s="247">
        <v>1</v>
      </c>
      <c r="AH560" s="247">
        <v>1</v>
      </c>
      <c r="AI560" s="247">
        <v>1</v>
      </c>
      <c r="AJ560" s="247">
        <v>1</v>
      </c>
      <c r="AK560" s="247">
        <v>1</v>
      </c>
      <c r="AL560" s="247">
        <v>1</v>
      </c>
      <c r="AM560" s="247">
        <v>1</v>
      </c>
      <c r="AN560" s="247">
        <v>1</v>
      </c>
      <c r="AO560" s="247">
        <v>1</v>
      </c>
      <c r="AP560" s="247">
        <v>1</v>
      </c>
      <c r="AQ560" s="247">
        <v>1</v>
      </c>
      <c r="AR560" s="247">
        <v>1</v>
      </c>
      <c r="AS560" s="247">
        <v>1</v>
      </c>
      <c r="AT560" s="247">
        <v>1</v>
      </c>
      <c r="AU560" s="247">
        <v>1</v>
      </c>
      <c r="AV560" s="247">
        <v>1</v>
      </c>
      <c r="AW560" s="247">
        <v>1</v>
      </c>
      <c r="AX560" s="247">
        <v>1</v>
      </c>
      <c r="AY560" s="247">
        <v>1</v>
      </c>
      <c r="AZ560" s="247">
        <v>1</v>
      </c>
      <c r="BA560" s="247">
        <v>1</v>
      </c>
      <c r="BB560" s="247">
        <v>1</v>
      </c>
      <c r="BC560" s="247">
        <v>1</v>
      </c>
      <c r="BD560" s="247">
        <v>1</v>
      </c>
      <c r="BE560" s="247">
        <v>1</v>
      </c>
      <c r="BF560" s="247">
        <v>1</v>
      </c>
      <c r="BG560" s="247">
        <v>1</v>
      </c>
      <c r="BH560" s="247">
        <v>1</v>
      </c>
      <c r="BI560" s="247">
        <v>1</v>
      </c>
      <c r="BJ560" s="247">
        <v>1</v>
      </c>
      <c r="BK560" s="247">
        <v>1</v>
      </c>
      <c r="BL560" s="247"/>
      <c r="BM560" s="248"/>
    </row>
    <row r="561" spans="1:65" s="236" customFormat="1" ht="5.25">
      <c r="A561" s="243">
        <v>350</v>
      </c>
      <c r="B561" s="249" t="s">
        <v>838</v>
      </c>
      <c r="C561" s="245" t="s">
        <v>526</v>
      </c>
      <c r="D561" s="246">
        <v>0.07</v>
      </c>
      <c r="E561" s="247">
        <v>1</v>
      </c>
      <c r="F561" s="247">
        <v>1</v>
      </c>
      <c r="G561" s="247">
        <v>1</v>
      </c>
      <c r="H561" s="247">
        <v>1</v>
      </c>
      <c r="I561" s="247">
        <v>1</v>
      </c>
      <c r="J561" s="247">
        <v>1</v>
      </c>
      <c r="K561" s="247">
        <v>1</v>
      </c>
      <c r="L561" s="247">
        <v>1</v>
      </c>
      <c r="M561" s="247">
        <v>1</v>
      </c>
      <c r="N561" s="247">
        <v>1</v>
      </c>
      <c r="O561" s="247">
        <v>1</v>
      </c>
      <c r="P561" s="247">
        <v>1</v>
      </c>
      <c r="Q561" s="247">
        <v>1</v>
      </c>
      <c r="R561" s="247">
        <v>1</v>
      </c>
      <c r="S561" s="247">
        <v>1</v>
      </c>
      <c r="T561" s="247">
        <v>1</v>
      </c>
      <c r="U561" s="247">
        <v>1</v>
      </c>
      <c r="V561" s="247">
        <v>1</v>
      </c>
      <c r="W561" s="247">
        <v>1</v>
      </c>
      <c r="X561" s="247">
        <v>1</v>
      </c>
      <c r="Y561" s="247">
        <v>1</v>
      </c>
      <c r="Z561" s="247">
        <v>1</v>
      </c>
      <c r="AA561" s="247">
        <v>1</v>
      </c>
      <c r="AB561" s="247">
        <v>1</v>
      </c>
      <c r="AC561" s="247">
        <v>1</v>
      </c>
      <c r="AD561" s="247">
        <v>1</v>
      </c>
      <c r="AE561" s="247">
        <v>1</v>
      </c>
      <c r="AF561" s="247">
        <v>1</v>
      </c>
      <c r="AG561" s="247">
        <v>1</v>
      </c>
      <c r="AH561" s="247">
        <v>1</v>
      </c>
      <c r="AI561" s="247">
        <v>1</v>
      </c>
      <c r="AJ561" s="247">
        <v>1</v>
      </c>
      <c r="AK561" s="247">
        <v>1</v>
      </c>
      <c r="AL561" s="247">
        <v>1</v>
      </c>
      <c r="AM561" s="247">
        <v>1</v>
      </c>
      <c r="AN561" s="247">
        <v>1</v>
      </c>
      <c r="AO561" s="247">
        <v>1</v>
      </c>
      <c r="AP561" s="247">
        <v>1</v>
      </c>
      <c r="AQ561" s="247">
        <v>1</v>
      </c>
      <c r="AR561" s="247">
        <v>1</v>
      </c>
      <c r="AS561" s="247">
        <v>1</v>
      </c>
      <c r="AT561" s="247">
        <v>1</v>
      </c>
      <c r="AU561" s="247">
        <v>1</v>
      </c>
      <c r="AV561" s="247">
        <v>1</v>
      </c>
      <c r="AW561" s="247">
        <v>1</v>
      </c>
      <c r="AX561" s="247">
        <v>1</v>
      </c>
      <c r="AY561" s="247">
        <v>1</v>
      </c>
      <c r="AZ561" s="247">
        <v>1</v>
      </c>
      <c r="BA561" s="247">
        <v>1</v>
      </c>
      <c r="BB561" s="247">
        <v>1</v>
      </c>
      <c r="BC561" s="247">
        <v>1</v>
      </c>
      <c r="BD561" s="247">
        <v>1</v>
      </c>
      <c r="BE561" s="247">
        <v>1</v>
      </c>
      <c r="BF561" s="247">
        <v>1</v>
      </c>
      <c r="BG561" s="247">
        <v>1</v>
      </c>
      <c r="BH561" s="247">
        <v>1</v>
      </c>
      <c r="BI561" s="247">
        <v>1</v>
      </c>
      <c r="BJ561" s="247">
        <v>1</v>
      </c>
      <c r="BK561" s="247">
        <v>1</v>
      </c>
      <c r="BL561" s="247"/>
      <c r="BM561" s="248"/>
    </row>
    <row r="562" spans="1:65" s="236" customFormat="1" ht="5.25">
      <c r="A562" s="243">
        <v>351</v>
      </c>
      <c r="B562" s="249" t="s">
        <v>839</v>
      </c>
      <c r="C562" s="245" t="s">
        <v>526</v>
      </c>
      <c r="D562" s="246">
        <v>0.078</v>
      </c>
      <c r="E562" s="247">
        <v>1</v>
      </c>
      <c r="F562" s="247">
        <v>1</v>
      </c>
      <c r="G562" s="247">
        <v>1</v>
      </c>
      <c r="H562" s="247">
        <v>1</v>
      </c>
      <c r="I562" s="247">
        <v>1</v>
      </c>
      <c r="J562" s="247">
        <v>1</v>
      </c>
      <c r="K562" s="247">
        <v>1</v>
      </c>
      <c r="L562" s="247">
        <v>1</v>
      </c>
      <c r="M562" s="247">
        <v>1</v>
      </c>
      <c r="N562" s="247">
        <v>1</v>
      </c>
      <c r="O562" s="247">
        <v>1</v>
      </c>
      <c r="P562" s="247">
        <v>1</v>
      </c>
      <c r="Q562" s="247">
        <v>1</v>
      </c>
      <c r="R562" s="247">
        <v>1</v>
      </c>
      <c r="S562" s="247">
        <v>1</v>
      </c>
      <c r="T562" s="247">
        <v>1</v>
      </c>
      <c r="U562" s="247">
        <v>1</v>
      </c>
      <c r="V562" s="247">
        <v>1</v>
      </c>
      <c r="W562" s="247">
        <v>1</v>
      </c>
      <c r="X562" s="247">
        <v>1</v>
      </c>
      <c r="Y562" s="247">
        <v>1</v>
      </c>
      <c r="Z562" s="247">
        <v>1</v>
      </c>
      <c r="AA562" s="247">
        <v>1</v>
      </c>
      <c r="AB562" s="247">
        <v>1</v>
      </c>
      <c r="AC562" s="247">
        <v>1</v>
      </c>
      <c r="AD562" s="247">
        <v>1</v>
      </c>
      <c r="AE562" s="247">
        <v>1</v>
      </c>
      <c r="AF562" s="247">
        <v>1</v>
      </c>
      <c r="AG562" s="247">
        <v>1</v>
      </c>
      <c r="AH562" s="247">
        <v>1</v>
      </c>
      <c r="AI562" s="247">
        <v>1</v>
      </c>
      <c r="AJ562" s="247">
        <v>1</v>
      </c>
      <c r="AK562" s="247">
        <v>1</v>
      </c>
      <c r="AL562" s="247">
        <v>1</v>
      </c>
      <c r="AM562" s="247">
        <v>1</v>
      </c>
      <c r="AN562" s="247">
        <v>1</v>
      </c>
      <c r="AO562" s="247">
        <v>1</v>
      </c>
      <c r="AP562" s="247">
        <v>1</v>
      </c>
      <c r="AQ562" s="247">
        <v>1</v>
      </c>
      <c r="AR562" s="247">
        <v>1</v>
      </c>
      <c r="AS562" s="247">
        <v>1</v>
      </c>
      <c r="AT562" s="247">
        <v>1</v>
      </c>
      <c r="AU562" s="247">
        <v>1</v>
      </c>
      <c r="AV562" s="247">
        <v>1</v>
      </c>
      <c r="AW562" s="247">
        <v>1</v>
      </c>
      <c r="AX562" s="247">
        <v>1</v>
      </c>
      <c r="AY562" s="247">
        <v>1</v>
      </c>
      <c r="AZ562" s="247">
        <v>1</v>
      </c>
      <c r="BA562" s="247">
        <v>1</v>
      </c>
      <c r="BB562" s="247">
        <v>1</v>
      </c>
      <c r="BC562" s="247">
        <v>1</v>
      </c>
      <c r="BD562" s="247">
        <v>1</v>
      </c>
      <c r="BE562" s="247">
        <v>1</v>
      </c>
      <c r="BF562" s="247">
        <v>1</v>
      </c>
      <c r="BG562" s="247">
        <v>1</v>
      </c>
      <c r="BH562" s="247">
        <v>1</v>
      </c>
      <c r="BI562" s="247">
        <v>1</v>
      </c>
      <c r="BJ562" s="247">
        <v>1</v>
      </c>
      <c r="BK562" s="247">
        <v>1</v>
      </c>
      <c r="BL562" s="247"/>
      <c r="BM562" s="248"/>
    </row>
    <row r="563" spans="1:65" s="236" customFormat="1" ht="5.25">
      <c r="A563" s="243">
        <v>352</v>
      </c>
      <c r="B563" s="249" t="s">
        <v>840</v>
      </c>
      <c r="C563" s="245" t="s">
        <v>526</v>
      </c>
      <c r="D563" s="246">
        <v>0.08</v>
      </c>
      <c r="E563" s="247">
        <v>1</v>
      </c>
      <c r="F563" s="247">
        <v>1</v>
      </c>
      <c r="G563" s="247">
        <v>1</v>
      </c>
      <c r="H563" s="247">
        <v>1</v>
      </c>
      <c r="I563" s="247">
        <v>1</v>
      </c>
      <c r="J563" s="247">
        <v>1</v>
      </c>
      <c r="K563" s="247">
        <v>1</v>
      </c>
      <c r="L563" s="247">
        <v>1</v>
      </c>
      <c r="M563" s="247">
        <v>1</v>
      </c>
      <c r="N563" s="247">
        <v>1</v>
      </c>
      <c r="O563" s="247">
        <v>1</v>
      </c>
      <c r="P563" s="247">
        <v>1</v>
      </c>
      <c r="Q563" s="247">
        <v>1</v>
      </c>
      <c r="R563" s="247">
        <v>1</v>
      </c>
      <c r="S563" s="247">
        <v>1</v>
      </c>
      <c r="T563" s="247">
        <v>1</v>
      </c>
      <c r="U563" s="247">
        <v>1</v>
      </c>
      <c r="V563" s="247">
        <v>1</v>
      </c>
      <c r="W563" s="247">
        <v>1</v>
      </c>
      <c r="X563" s="247">
        <v>1</v>
      </c>
      <c r="Y563" s="247">
        <v>1</v>
      </c>
      <c r="Z563" s="247">
        <v>1</v>
      </c>
      <c r="AA563" s="247">
        <v>1</v>
      </c>
      <c r="AB563" s="247">
        <v>1</v>
      </c>
      <c r="AC563" s="247">
        <v>1</v>
      </c>
      <c r="AD563" s="247">
        <v>1</v>
      </c>
      <c r="AE563" s="247">
        <v>1</v>
      </c>
      <c r="AF563" s="247">
        <v>1</v>
      </c>
      <c r="AG563" s="247">
        <v>1</v>
      </c>
      <c r="AH563" s="247">
        <v>1</v>
      </c>
      <c r="AI563" s="247">
        <v>1</v>
      </c>
      <c r="AJ563" s="247">
        <v>1</v>
      </c>
      <c r="AK563" s="247">
        <v>1</v>
      </c>
      <c r="AL563" s="247">
        <v>1</v>
      </c>
      <c r="AM563" s="247">
        <v>1</v>
      </c>
      <c r="AN563" s="247">
        <v>1</v>
      </c>
      <c r="AO563" s="247">
        <v>1</v>
      </c>
      <c r="AP563" s="247">
        <v>1</v>
      </c>
      <c r="AQ563" s="247">
        <v>1</v>
      </c>
      <c r="AR563" s="247">
        <v>1</v>
      </c>
      <c r="AS563" s="247">
        <v>1</v>
      </c>
      <c r="AT563" s="247">
        <v>1</v>
      </c>
      <c r="AU563" s="247">
        <v>1</v>
      </c>
      <c r="AV563" s="247">
        <v>1</v>
      </c>
      <c r="AW563" s="247">
        <v>1</v>
      </c>
      <c r="AX563" s="247">
        <v>1</v>
      </c>
      <c r="AY563" s="247">
        <v>1</v>
      </c>
      <c r="AZ563" s="247">
        <v>1</v>
      </c>
      <c r="BA563" s="247">
        <v>1</v>
      </c>
      <c r="BB563" s="247">
        <v>1</v>
      </c>
      <c r="BC563" s="247">
        <v>1</v>
      </c>
      <c r="BD563" s="247">
        <v>1</v>
      </c>
      <c r="BE563" s="247">
        <v>1</v>
      </c>
      <c r="BF563" s="247">
        <v>1</v>
      </c>
      <c r="BG563" s="247">
        <v>1</v>
      </c>
      <c r="BH563" s="247">
        <v>1</v>
      </c>
      <c r="BI563" s="247">
        <v>1</v>
      </c>
      <c r="BJ563" s="247">
        <v>1</v>
      </c>
      <c r="BK563" s="247">
        <v>1</v>
      </c>
      <c r="BL563" s="247"/>
      <c r="BM563" s="248"/>
    </row>
    <row r="564" spans="1:65" s="236" customFormat="1" ht="5.25">
      <c r="A564" s="243">
        <v>353</v>
      </c>
      <c r="B564" s="249" t="s">
        <v>853</v>
      </c>
      <c r="C564" s="245" t="s">
        <v>526</v>
      </c>
      <c r="D564" s="246">
        <v>0.075</v>
      </c>
      <c r="E564" s="247">
        <v>1</v>
      </c>
      <c r="F564" s="247">
        <v>1</v>
      </c>
      <c r="G564" s="247">
        <v>1</v>
      </c>
      <c r="H564" s="247">
        <v>1</v>
      </c>
      <c r="I564" s="247">
        <v>1</v>
      </c>
      <c r="J564" s="247">
        <v>1</v>
      </c>
      <c r="K564" s="247">
        <v>1</v>
      </c>
      <c r="L564" s="247">
        <v>1</v>
      </c>
      <c r="M564" s="247">
        <v>1</v>
      </c>
      <c r="N564" s="247">
        <v>1</v>
      </c>
      <c r="O564" s="247">
        <v>1</v>
      </c>
      <c r="P564" s="247">
        <v>1</v>
      </c>
      <c r="Q564" s="247">
        <v>1</v>
      </c>
      <c r="R564" s="247">
        <v>1</v>
      </c>
      <c r="S564" s="247">
        <v>1</v>
      </c>
      <c r="T564" s="247">
        <v>1</v>
      </c>
      <c r="U564" s="247">
        <v>1</v>
      </c>
      <c r="V564" s="247">
        <v>1</v>
      </c>
      <c r="W564" s="247">
        <v>1</v>
      </c>
      <c r="X564" s="247">
        <v>1</v>
      </c>
      <c r="Y564" s="247">
        <v>1</v>
      </c>
      <c r="Z564" s="247">
        <v>1</v>
      </c>
      <c r="AA564" s="247">
        <v>1</v>
      </c>
      <c r="AB564" s="247">
        <v>1</v>
      </c>
      <c r="AC564" s="247">
        <v>1</v>
      </c>
      <c r="AD564" s="247">
        <v>1</v>
      </c>
      <c r="AE564" s="247">
        <v>1</v>
      </c>
      <c r="AF564" s="247">
        <v>1</v>
      </c>
      <c r="AG564" s="247">
        <v>1</v>
      </c>
      <c r="AH564" s="247">
        <v>1</v>
      </c>
      <c r="AI564" s="247">
        <v>1</v>
      </c>
      <c r="AJ564" s="247">
        <v>1</v>
      </c>
      <c r="AK564" s="247">
        <v>1</v>
      </c>
      <c r="AL564" s="247">
        <v>1</v>
      </c>
      <c r="AM564" s="247">
        <v>1</v>
      </c>
      <c r="AN564" s="247">
        <v>1</v>
      </c>
      <c r="AO564" s="247">
        <v>1</v>
      </c>
      <c r="AP564" s="247">
        <v>1</v>
      </c>
      <c r="AQ564" s="247">
        <v>1</v>
      </c>
      <c r="AR564" s="247">
        <v>1</v>
      </c>
      <c r="AS564" s="247">
        <v>1</v>
      </c>
      <c r="AT564" s="247">
        <v>1</v>
      </c>
      <c r="AU564" s="247">
        <v>1</v>
      </c>
      <c r="AV564" s="247">
        <v>1</v>
      </c>
      <c r="AW564" s="247">
        <v>1</v>
      </c>
      <c r="AX564" s="247">
        <v>1</v>
      </c>
      <c r="AY564" s="247">
        <v>1</v>
      </c>
      <c r="AZ564" s="247">
        <v>1</v>
      </c>
      <c r="BA564" s="247">
        <v>1</v>
      </c>
      <c r="BB564" s="247">
        <v>1</v>
      </c>
      <c r="BC564" s="247">
        <v>1</v>
      </c>
      <c r="BD564" s="247">
        <v>1</v>
      </c>
      <c r="BE564" s="247">
        <v>1</v>
      </c>
      <c r="BF564" s="247">
        <v>1</v>
      </c>
      <c r="BG564" s="247">
        <v>1</v>
      </c>
      <c r="BH564" s="247">
        <v>1</v>
      </c>
      <c r="BI564" s="247">
        <v>1</v>
      </c>
      <c r="BJ564" s="247">
        <v>1</v>
      </c>
      <c r="BK564" s="247">
        <v>1</v>
      </c>
      <c r="BL564" s="247"/>
      <c r="BM564" s="248"/>
    </row>
    <row r="565" spans="1:65" s="236" customFormat="1" ht="5.25">
      <c r="A565" s="243">
        <v>354</v>
      </c>
      <c r="B565" s="249" t="s">
        <v>854</v>
      </c>
      <c r="C565" s="245" t="s">
        <v>526</v>
      </c>
      <c r="D565" s="246">
        <v>0.07</v>
      </c>
      <c r="E565" s="247">
        <v>1</v>
      </c>
      <c r="F565" s="247">
        <v>1</v>
      </c>
      <c r="G565" s="247">
        <v>1</v>
      </c>
      <c r="H565" s="247">
        <v>1</v>
      </c>
      <c r="I565" s="247">
        <v>1</v>
      </c>
      <c r="J565" s="247">
        <v>1</v>
      </c>
      <c r="K565" s="247">
        <v>1</v>
      </c>
      <c r="L565" s="247">
        <v>1</v>
      </c>
      <c r="M565" s="247">
        <v>1</v>
      </c>
      <c r="N565" s="247">
        <v>1</v>
      </c>
      <c r="O565" s="247">
        <v>1</v>
      </c>
      <c r="P565" s="247">
        <v>1</v>
      </c>
      <c r="Q565" s="247">
        <v>1</v>
      </c>
      <c r="R565" s="247">
        <v>1</v>
      </c>
      <c r="S565" s="247">
        <v>1</v>
      </c>
      <c r="T565" s="247">
        <v>1</v>
      </c>
      <c r="U565" s="247">
        <v>1</v>
      </c>
      <c r="V565" s="247">
        <v>1</v>
      </c>
      <c r="W565" s="247">
        <v>1</v>
      </c>
      <c r="X565" s="247">
        <v>1</v>
      </c>
      <c r="Y565" s="247">
        <v>1</v>
      </c>
      <c r="Z565" s="247">
        <v>1</v>
      </c>
      <c r="AA565" s="247">
        <v>1</v>
      </c>
      <c r="AB565" s="247">
        <v>1</v>
      </c>
      <c r="AC565" s="247">
        <v>1</v>
      </c>
      <c r="AD565" s="247">
        <v>1</v>
      </c>
      <c r="AE565" s="247">
        <v>1</v>
      </c>
      <c r="AF565" s="247">
        <v>1</v>
      </c>
      <c r="AG565" s="247">
        <v>1</v>
      </c>
      <c r="AH565" s="247">
        <v>1</v>
      </c>
      <c r="AI565" s="247">
        <v>1</v>
      </c>
      <c r="AJ565" s="247">
        <v>1</v>
      </c>
      <c r="AK565" s="247">
        <v>1</v>
      </c>
      <c r="AL565" s="247">
        <v>1</v>
      </c>
      <c r="AM565" s="247">
        <v>1</v>
      </c>
      <c r="AN565" s="247">
        <v>1</v>
      </c>
      <c r="AO565" s="247">
        <v>1</v>
      </c>
      <c r="AP565" s="247">
        <v>1</v>
      </c>
      <c r="AQ565" s="247">
        <v>1</v>
      </c>
      <c r="AR565" s="247">
        <v>1</v>
      </c>
      <c r="AS565" s="247">
        <v>1</v>
      </c>
      <c r="AT565" s="247">
        <v>1</v>
      </c>
      <c r="AU565" s="247">
        <v>1</v>
      </c>
      <c r="AV565" s="247">
        <v>1</v>
      </c>
      <c r="AW565" s="247">
        <v>1</v>
      </c>
      <c r="AX565" s="247">
        <v>1</v>
      </c>
      <c r="AY565" s="247">
        <v>1</v>
      </c>
      <c r="AZ565" s="247">
        <v>1</v>
      </c>
      <c r="BA565" s="247">
        <v>1</v>
      </c>
      <c r="BB565" s="247">
        <v>1</v>
      </c>
      <c r="BC565" s="247">
        <v>1</v>
      </c>
      <c r="BD565" s="247">
        <v>1</v>
      </c>
      <c r="BE565" s="247">
        <v>1</v>
      </c>
      <c r="BF565" s="247">
        <v>1</v>
      </c>
      <c r="BG565" s="247">
        <v>1</v>
      </c>
      <c r="BH565" s="247">
        <v>1</v>
      </c>
      <c r="BI565" s="247">
        <v>1</v>
      </c>
      <c r="BJ565" s="247">
        <v>1</v>
      </c>
      <c r="BK565" s="247">
        <v>1</v>
      </c>
      <c r="BL565" s="247"/>
      <c r="BM565" s="248"/>
    </row>
    <row r="566" spans="1:65" s="236" customFormat="1" ht="5.25">
      <c r="A566" s="243">
        <v>355</v>
      </c>
      <c r="B566" s="249" t="s">
        <v>855</v>
      </c>
      <c r="C566" s="245" t="s">
        <v>526</v>
      </c>
      <c r="D566" s="246">
        <v>0.07</v>
      </c>
      <c r="E566" s="247">
        <v>1</v>
      </c>
      <c r="F566" s="247">
        <v>1</v>
      </c>
      <c r="G566" s="247">
        <v>1</v>
      </c>
      <c r="H566" s="247">
        <v>1</v>
      </c>
      <c r="I566" s="247">
        <v>1</v>
      </c>
      <c r="J566" s="247">
        <v>1</v>
      </c>
      <c r="K566" s="247">
        <v>1</v>
      </c>
      <c r="L566" s="247">
        <v>1</v>
      </c>
      <c r="M566" s="247">
        <v>1</v>
      </c>
      <c r="N566" s="247">
        <v>1</v>
      </c>
      <c r="O566" s="247">
        <v>1</v>
      </c>
      <c r="P566" s="247">
        <v>1</v>
      </c>
      <c r="Q566" s="247">
        <v>1</v>
      </c>
      <c r="R566" s="247">
        <v>1</v>
      </c>
      <c r="S566" s="247">
        <v>1</v>
      </c>
      <c r="T566" s="247">
        <v>1</v>
      </c>
      <c r="U566" s="247">
        <v>1</v>
      </c>
      <c r="V566" s="247">
        <v>1</v>
      </c>
      <c r="W566" s="247">
        <v>1</v>
      </c>
      <c r="X566" s="247">
        <v>1</v>
      </c>
      <c r="Y566" s="247">
        <v>1</v>
      </c>
      <c r="Z566" s="247">
        <v>1</v>
      </c>
      <c r="AA566" s="247">
        <v>1</v>
      </c>
      <c r="AB566" s="247">
        <v>1</v>
      </c>
      <c r="AC566" s="247">
        <v>1</v>
      </c>
      <c r="AD566" s="247">
        <v>1</v>
      </c>
      <c r="AE566" s="247">
        <v>1</v>
      </c>
      <c r="AF566" s="247">
        <v>1</v>
      </c>
      <c r="AG566" s="247">
        <v>1</v>
      </c>
      <c r="AH566" s="247">
        <v>1</v>
      </c>
      <c r="AI566" s="247">
        <v>1</v>
      </c>
      <c r="AJ566" s="247">
        <v>1</v>
      </c>
      <c r="AK566" s="247">
        <v>1</v>
      </c>
      <c r="AL566" s="247">
        <v>1</v>
      </c>
      <c r="AM566" s="247">
        <v>1</v>
      </c>
      <c r="AN566" s="247">
        <v>1</v>
      </c>
      <c r="AO566" s="247">
        <v>1</v>
      </c>
      <c r="AP566" s="247">
        <v>1</v>
      </c>
      <c r="AQ566" s="247">
        <v>1</v>
      </c>
      <c r="AR566" s="247">
        <v>1</v>
      </c>
      <c r="AS566" s="247">
        <v>1</v>
      </c>
      <c r="AT566" s="247">
        <v>1</v>
      </c>
      <c r="AU566" s="247">
        <v>1</v>
      </c>
      <c r="AV566" s="247">
        <v>1</v>
      </c>
      <c r="AW566" s="247">
        <v>1</v>
      </c>
      <c r="AX566" s="247">
        <v>1</v>
      </c>
      <c r="AY566" s="247">
        <v>1</v>
      </c>
      <c r="AZ566" s="247">
        <v>1</v>
      </c>
      <c r="BA566" s="247">
        <v>1</v>
      </c>
      <c r="BB566" s="247">
        <v>1</v>
      </c>
      <c r="BC566" s="247">
        <v>1</v>
      </c>
      <c r="BD566" s="247">
        <v>1</v>
      </c>
      <c r="BE566" s="247">
        <v>1</v>
      </c>
      <c r="BF566" s="247">
        <v>1</v>
      </c>
      <c r="BG566" s="247">
        <v>1</v>
      </c>
      <c r="BH566" s="247">
        <v>1</v>
      </c>
      <c r="BI566" s="247">
        <v>1</v>
      </c>
      <c r="BJ566" s="247">
        <v>1</v>
      </c>
      <c r="BK566" s="247">
        <v>1</v>
      </c>
      <c r="BL566" s="247"/>
      <c r="BM566" s="248"/>
    </row>
    <row r="567" spans="1:65" s="236" customFormat="1" ht="5.25">
      <c r="A567" s="243">
        <v>356</v>
      </c>
      <c r="B567" s="249" t="s">
        <v>856</v>
      </c>
      <c r="C567" s="245" t="s">
        <v>526</v>
      </c>
      <c r="D567" s="246">
        <v>0.075</v>
      </c>
      <c r="E567" s="247">
        <v>1</v>
      </c>
      <c r="F567" s="247">
        <v>1</v>
      </c>
      <c r="G567" s="247">
        <v>1</v>
      </c>
      <c r="H567" s="247">
        <v>1</v>
      </c>
      <c r="I567" s="247">
        <v>1</v>
      </c>
      <c r="J567" s="247">
        <v>1</v>
      </c>
      <c r="K567" s="247">
        <v>1</v>
      </c>
      <c r="L567" s="247">
        <v>1</v>
      </c>
      <c r="M567" s="247">
        <v>1</v>
      </c>
      <c r="N567" s="247">
        <v>1</v>
      </c>
      <c r="O567" s="247">
        <v>1</v>
      </c>
      <c r="P567" s="247">
        <v>1</v>
      </c>
      <c r="Q567" s="247">
        <v>1</v>
      </c>
      <c r="R567" s="247">
        <v>1</v>
      </c>
      <c r="S567" s="247">
        <v>1</v>
      </c>
      <c r="T567" s="247">
        <v>1</v>
      </c>
      <c r="U567" s="247">
        <v>1</v>
      </c>
      <c r="V567" s="247">
        <v>1</v>
      </c>
      <c r="W567" s="247">
        <v>1</v>
      </c>
      <c r="X567" s="247">
        <v>1</v>
      </c>
      <c r="Y567" s="247">
        <v>1</v>
      </c>
      <c r="Z567" s="247">
        <v>1</v>
      </c>
      <c r="AA567" s="247">
        <v>1</v>
      </c>
      <c r="AB567" s="247">
        <v>1</v>
      </c>
      <c r="AC567" s="247">
        <v>1</v>
      </c>
      <c r="AD567" s="247">
        <v>1</v>
      </c>
      <c r="AE567" s="247">
        <v>1</v>
      </c>
      <c r="AF567" s="247">
        <v>1</v>
      </c>
      <c r="AG567" s="247">
        <v>1</v>
      </c>
      <c r="AH567" s="247">
        <v>1</v>
      </c>
      <c r="AI567" s="247">
        <v>1</v>
      </c>
      <c r="AJ567" s="247">
        <v>1</v>
      </c>
      <c r="AK567" s="247">
        <v>1</v>
      </c>
      <c r="AL567" s="247">
        <v>1</v>
      </c>
      <c r="AM567" s="247">
        <v>1</v>
      </c>
      <c r="AN567" s="247">
        <v>1</v>
      </c>
      <c r="AO567" s="247">
        <v>1</v>
      </c>
      <c r="AP567" s="247">
        <v>1</v>
      </c>
      <c r="AQ567" s="247">
        <v>1</v>
      </c>
      <c r="AR567" s="247">
        <v>1</v>
      </c>
      <c r="AS567" s="247">
        <v>1</v>
      </c>
      <c r="AT567" s="247">
        <v>1</v>
      </c>
      <c r="AU567" s="247">
        <v>1</v>
      </c>
      <c r="AV567" s="247">
        <v>1</v>
      </c>
      <c r="AW567" s="247">
        <v>1</v>
      </c>
      <c r="AX567" s="247">
        <v>1</v>
      </c>
      <c r="AY567" s="247">
        <v>1</v>
      </c>
      <c r="AZ567" s="247">
        <v>1</v>
      </c>
      <c r="BA567" s="247">
        <v>1</v>
      </c>
      <c r="BB567" s="247">
        <v>1</v>
      </c>
      <c r="BC567" s="247">
        <v>1</v>
      </c>
      <c r="BD567" s="247">
        <v>1</v>
      </c>
      <c r="BE567" s="247">
        <v>1</v>
      </c>
      <c r="BF567" s="247">
        <v>1</v>
      </c>
      <c r="BG567" s="247">
        <v>1</v>
      </c>
      <c r="BH567" s="247">
        <v>1</v>
      </c>
      <c r="BI567" s="247">
        <v>1</v>
      </c>
      <c r="BJ567" s="247">
        <v>1</v>
      </c>
      <c r="BK567" s="247">
        <v>1</v>
      </c>
      <c r="BL567" s="247"/>
      <c r="BM567" s="248"/>
    </row>
    <row r="568" spans="1:65" s="236" customFormat="1" ht="5.25">
      <c r="A568" s="243">
        <v>357</v>
      </c>
      <c r="B568" s="249" t="s">
        <v>857</v>
      </c>
      <c r="C568" s="245" t="s">
        <v>526</v>
      </c>
      <c r="D568" s="246">
        <v>0.075</v>
      </c>
      <c r="E568" s="247">
        <v>1</v>
      </c>
      <c r="F568" s="247">
        <v>1</v>
      </c>
      <c r="G568" s="247">
        <v>1</v>
      </c>
      <c r="H568" s="247">
        <v>1</v>
      </c>
      <c r="I568" s="247">
        <v>1</v>
      </c>
      <c r="J568" s="247">
        <v>1</v>
      </c>
      <c r="K568" s="247">
        <v>1</v>
      </c>
      <c r="L568" s="247">
        <v>1</v>
      </c>
      <c r="M568" s="247">
        <v>1</v>
      </c>
      <c r="N568" s="247">
        <v>1</v>
      </c>
      <c r="O568" s="247">
        <v>1</v>
      </c>
      <c r="P568" s="247">
        <v>1</v>
      </c>
      <c r="Q568" s="247">
        <v>1</v>
      </c>
      <c r="R568" s="247">
        <v>1</v>
      </c>
      <c r="S568" s="247">
        <v>1</v>
      </c>
      <c r="T568" s="247">
        <v>1</v>
      </c>
      <c r="U568" s="247">
        <v>1</v>
      </c>
      <c r="V568" s="247">
        <v>1</v>
      </c>
      <c r="W568" s="247">
        <v>1</v>
      </c>
      <c r="X568" s="247">
        <v>1</v>
      </c>
      <c r="Y568" s="247">
        <v>1</v>
      </c>
      <c r="Z568" s="247">
        <v>1</v>
      </c>
      <c r="AA568" s="247">
        <v>1</v>
      </c>
      <c r="AB568" s="247">
        <v>1</v>
      </c>
      <c r="AC568" s="247">
        <v>1</v>
      </c>
      <c r="AD568" s="247">
        <v>1</v>
      </c>
      <c r="AE568" s="247">
        <v>1</v>
      </c>
      <c r="AF568" s="247">
        <v>1</v>
      </c>
      <c r="AG568" s="247">
        <v>1</v>
      </c>
      <c r="AH568" s="247">
        <v>1</v>
      </c>
      <c r="AI568" s="247">
        <v>1</v>
      </c>
      <c r="AJ568" s="247">
        <v>1</v>
      </c>
      <c r="AK568" s="247">
        <v>1</v>
      </c>
      <c r="AL568" s="247">
        <v>1</v>
      </c>
      <c r="AM568" s="247">
        <v>1</v>
      </c>
      <c r="AN568" s="247">
        <v>1</v>
      </c>
      <c r="AO568" s="247">
        <v>1</v>
      </c>
      <c r="AP568" s="247">
        <v>1</v>
      </c>
      <c r="AQ568" s="247">
        <v>1</v>
      </c>
      <c r="AR568" s="247">
        <v>1</v>
      </c>
      <c r="AS568" s="247">
        <v>1</v>
      </c>
      <c r="AT568" s="247">
        <v>1</v>
      </c>
      <c r="AU568" s="247">
        <v>1</v>
      </c>
      <c r="AV568" s="247">
        <v>1</v>
      </c>
      <c r="AW568" s="247">
        <v>1</v>
      </c>
      <c r="AX568" s="247">
        <v>1</v>
      </c>
      <c r="AY568" s="247">
        <v>1</v>
      </c>
      <c r="AZ568" s="247">
        <v>1</v>
      </c>
      <c r="BA568" s="247">
        <v>1</v>
      </c>
      <c r="BB568" s="247">
        <v>1</v>
      </c>
      <c r="BC568" s="247">
        <v>1</v>
      </c>
      <c r="BD568" s="247">
        <v>1</v>
      </c>
      <c r="BE568" s="247">
        <v>1</v>
      </c>
      <c r="BF568" s="247">
        <v>1</v>
      </c>
      <c r="BG568" s="247">
        <v>1</v>
      </c>
      <c r="BH568" s="247">
        <v>1</v>
      </c>
      <c r="BI568" s="247">
        <v>1</v>
      </c>
      <c r="BJ568" s="247">
        <v>1</v>
      </c>
      <c r="BK568" s="247">
        <v>1</v>
      </c>
      <c r="BL568" s="247"/>
      <c r="BM568" s="248"/>
    </row>
    <row r="569" spans="1:65" s="236" customFormat="1" ht="5.25">
      <c r="A569" s="243">
        <v>358</v>
      </c>
      <c r="B569" s="249" t="s">
        <v>858</v>
      </c>
      <c r="C569" s="245" t="s">
        <v>526</v>
      </c>
      <c r="D569" s="246">
        <v>0.075</v>
      </c>
      <c r="E569" s="247">
        <v>1</v>
      </c>
      <c r="F569" s="247">
        <v>1</v>
      </c>
      <c r="G569" s="247">
        <v>1</v>
      </c>
      <c r="H569" s="247">
        <v>1</v>
      </c>
      <c r="I569" s="247">
        <v>1</v>
      </c>
      <c r="J569" s="247">
        <v>1</v>
      </c>
      <c r="K569" s="247">
        <v>1</v>
      </c>
      <c r="L569" s="247">
        <v>1</v>
      </c>
      <c r="M569" s="247">
        <v>1</v>
      </c>
      <c r="N569" s="247">
        <v>1</v>
      </c>
      <c r="O569" s="247">
        <v>1</v>
      </c>
      <c r="P569" s="247">
        <v>1</v>
      </c>
      <c r="Q569" s="247">
        <v>1</v>
      </c>
      <c r="R569" s="247">
        <v>1</v>
      </c>
      <c r="S569" s="247">
        <v>1</v>
      </c>
      <c r="T569" s="247">
        <v>1</v>
      </c>
      <c r="U569" s="247">
        <v>1</v>
      </c>
      <c r="V569" s="247">
        <v>1</v>
      </c>
      <c r="W569" s="247">
        <v>1</v>
      </c>
      <c r="X569" s="247">
        <v>1</v>
      </c>
      <c r="Y569" s="247">
        <v>1</v>
      </c>
      <c r="Z569" s="247">
        <v>1</v>
      </c>
      <c r="AA569" s="247">
        <v>1</v>
      </c>
      <c r="AB569" s="247">
        <v>1</v>
      </c>
      <c r="AC569" s="247">
        <v>1</v>
      </c>
      <c r="AD569" s="247">
        <v>1</v>
      </c>
      <c r="AE569" s="247">
        <v>1</v>
      </c>
      <c r="AF569" s="247">
        <v>1</v>
      </c>
      <c r="AG569" s="247">
        <v>1</v>
      </c>
      <c r="AH569" s="247">
        <v>1</v>
      </c>
      <c r="AI569" s="247">
        <v>1</v>
      </c>
      <c r="AJ569" s="247">
        <v>1</v>
      </c>
      <c r="AK569" s="247">
        <v>1</v>
      </c>
      <c r="AL569" s="247">
        <v>1</v>
      </c>
      <c r="AM569" s="247">
        <v>1</v>
      </c>
      <c r="AN569" s="247">
        <v>1</v>
      </c>
      <c r="AO569" s="247">
        <v>1</v>
      </c>
      <c r="AP569" s="247">
        <v>1</v>
      </c>
      <c r="AQ569" s="247">
        <v>1</v>
      </c>
      <c r="AR569" s="247">
        <v>1</v>
      </c>
      <c r="AS569" s="247">
        <v>1</v>
      </c>
      <c r="AT569" s="247">
        <v>1</v>
      </c>
      <c r="AU569" s="247">
        <v>1</v>
      </c>
      <c r="AV569" s="247">
        <v>1</v>
      </c>
      <c r="AW569" s="247">
        <v>1</v>
      </c>
      <c r="AX569" s="247">
        <v>1</v>
      </c>
      <c r="AY569" s="247">
        <v>1</v>
      </c>
      <c r="AZ569" s="247">
        <v>1</v>
      </c>
      <c r="BA569" s="247">
        <v>1</v>
      </c>
      <c r="BB569" s="247">
        <v>1</v>
      </c>
      <c r="BC569" s="247">
        <v>1</v>
      </c>
      <c r="BD569" s="247">
        <v>1</v>
      </c>
      <c r="BE569" s="247">
        <v>1</v>
      </c>
      <c r="BF569" s="247">
        <v>1</v>
      </c>
      <c r="BG569" s="247">
        <v>1</v>
      </c>
      <c r="BH569" s="247">
        <v>1</v>
      </c>
      <c r="BI569" s="247">
        <v>1</v>
      </c>
      <c r="BJ569" s="247">
        <v>1</v>
      </c>
      <c r="BK569" s="247">
        <v>1</v>
      </c>
      <c r="BL569" s="247"/>
      <c r="BM569" s="248"/>
    </row>
    <row r="570" spans="1:65" s="236" customFormat="1" ht="5.25">
      <c r="A570" s="243">
        <v>359</v>
      </c>
      <c r="B570" s="249" t="s">
        <v>859</v>
      </c>
      <c r="C570" s="245" t="s">
        <v>526</v>
      </c>
      <c r="D570" s="246">
        <v>0.08</v>
      </c>
      <c r="E570" s="247">
        <v>1</v>
      </c>
      <c r="F570" s="247">
        <v>1</v>
      </c>
      <c r="G570" s="247">
        <v>1</v>
      </c>
      <c r="H570" s="247">
        <v>1</v>
      </c>
      <c r="I570" s="247">
        <v>1</v>
      </c>
      <c r="J570" s="247">
        <v>1</v>
      </c>
      <c r="K570" s="247">
        <v>1</v>
      </c>
      <c r="L570" s="247">
        <v>1</v>
      </c>
      <c r="M570" s="247">
        <v>1</v>
      </c>
      <c r="N570" s="247">
        <v>1</v>
      </c>
      <c r="O570" s="247">
        <v>1</v>
      </c>
      <c r="P570" s="247">
        <v>1</v>
      </c>
      <c r="Q570" s="247">
        <v>1</v>
      </c>
      <c r="R570" s="247">
        <v>1</v>
      </c>
      <c r="S570" s="247">
        <v>1</v>
      </c>
      <c r="T570" s="247">
        <v>1</v>
      </c>
      <c r="U570" s="247">
        <v>1</v>
      </c>
      <c r="V570" s="247">
        <v>1</v>
      </c>
      <c r="W570" s="247">
        <v>1</v>
      </c>
      <c r="X570" s="247">
        <v>1</v>
      </c>
      <c r="Y570" s="247">
        <v>1</v>
      </c>
      <c r="Z570" s="247">
        <v>1</v>
      </c>
      <c r="AA570" s="247">
        <v>1</v>
      </c>
      <c r="AB570" s="247">
        <v>1</v>
      </c>
      <c r="AC570" s="247">
        <v>1</v>
      </c>
      <c r="AD570" s="247">
        <v>1</v>
      </c>
      <c r="AE570" s="247">
        <v>1</v>
      </c>
      <c r="AF570" s="247">
        <v>1</v>
      </c>
      <c r="AG570" s="247">
        <v>1</v>
      </c>
      <c r="AH570" s="247">
        <v>1</v>
      </c>
      <c r="AI570" s="247">
        <v>1</v>
      </c>
      <c r="AJ570" s="247">
        <v>1</v>
      </c>
      <c r="AK570" s="247">
        <v>1</v>
      </c>
      <c r="AL570" s="247">
        <v>1</v>
      </c>
      <c r="AM570" s="247">
        <v>1</v>
      </c>
      <c r="AN570" s="247">
        <v>1</v>
      </c>
      <c r="AO570" s="247">
        <v>1</v>
      </c>
      <c r="AP570" s="247">
        <v>1</v>
      </c>
      <c r="AQ570" s="247">
        <v>1</v>
      </c>
      <c r="AR570" s="247">
        <v>1</v>
      </c>
      <c r="AS570" s="247">
        <v>1</v>
      </c>
      <c r="AT570" s="247">
        <v>1</v>
      </c>
      <c r="AU570" s="247">
        <v>1</v>
      </c>
      <c r="AV570" s="247">
        <v>1</v>
      </c>
      <c r="AW570" s="247">
        <v>1</v>
      </c>
      <c r="AX570" s="247">
        <v>1</v>
      </c>
      <c r="AY570" s="247">
        <v>1</v>
      </c>
      <c r="AZ570" s="247">
        <v>1</v>
      </c>
      <c r="BA570" s="247">
        <v>1</v>
      </c>
      <c r="BB570" s="247">
        <v>1</v>
      </c>
      <c r="BC570" s="247">
        <v>1</v>
      </c>
      <c r="BD570" s="247">
        <v>1</v>
      </c>
      <c r="BE570" s="247">
        <v>1</v>
      </c>
      <c r="BF570" s="247">
        <v>1</v>
      </c>
      <c r="BG570" s="247">
        <v>1</v>
      </c>
      <c r="BH570" s="247">
        <v>1</v>
      </c>
      <c r="BI570" s="247">
        <v>1</v>
      </c>
      <c r="BJ570" s="247">
        <v>1</v>
      </c>
      <c r="BK570" s="247">
        <v>1</v>
      </c>
      <c r="BL570" s="247"/>
      <c r="BM570" s="248"/>
    </row>
    <row r="571" spans="1:65" s="236" customFormat="1" ht="5.25">
      <c r="A571" s="243">
        <v>360</v>
      </c>
      <c r="B571" s="249" t="s">
        <v>860</v>
      </c>
      <c r="C571" s="245" t="s">
        <v>526</v>
      </c>
      <c r="D571" s="246">
        <v>0.072</v>
      </c>
      <c r="E571" s="247">
        <v>1</v>
      </c>
      <c r="F571" s="247">
        <v>1</v>
      </c>
      <c r="G571" s="247">
        <v>1</v>
      </c>
      <c r="H571" s="247">
        <v>1</v>
      </c>
      <c r="I571" s="247">
        <v>1</v>
      </c>
      <c r="J571" s="247">
        <v>1</v>
      </c>
      <c r="K571" s="247">
        <v>1</v>
      </c>
      <c r="L571" s="247">
        <v>1</v>
      </c>
      <c r="M571" s="247">
        <v>1</v>
      </c>
      <c r="N571" s="247">
        <v>1</v>
      </c>
      <c r="O571" s="247">
        <v>1</v>
      </c>
      <c r="P571" s="247">
        <v>1</v>
      </c>
      <c r="Q571" s="247">
        <v>1</v>
      </c>
      <c r="R571" s="247">
        <v>1</v>
      </c>
      <c r="S571" s="247">
        <v>1</v>
      </c>
      <c r="T571" s="247">
        <v>1</v>
      </c>
      <c r="U571" s="247">
        <v>1</v>
      </c>
      <c r="V571" s="247">
        <v>1</v>
      </c>
      <c r="W571" s="247">
        <v>1</v>
      </c>
      <c r="X571" s="247">
        <v>1</v>
      </c>
      <c r="Y571" s="247">
        <v>1</v>
      </c>
      <c r="Z571" s="247">
        <v>1</v>
      </c>
      <c r="AA571" s="247">
        <v>1</v>
      </c>
      <c r="AB571" s="247">
        <v>1</v>
      </c>
      <c r="AC571" s="247">
        <v>1</v>
      </c>
      <c r="AD571" s="247">
        <v>1</v>
      </c>
      <c r="AE571" s="247">
        <v>1</v>
      </c>
      <c r="AF571" s="247">
        <v>1</v>
      </c>
      <c r="AG571" s="247">
        <v>1</v>
      </c>
      <c r="AH571" s="247">
        <v>1</v>
      </c>
      <c r="AI571" s="247">
        <v>1</v>
      </c>
      <c r="AJ571" s="247">
        <v>1</v>
      </c>
      <c r="AK571" s="247">
        <v>1</v>
      </c>
      <c r="AL571" s="247">
        <v>1</v>
      </c>
      <c r="AM571" s="247">
        <v>1</v>
      </c>
      <c r="AN571" s="247">
        <v>1</v>
      </c>
      <c r="AO571" s="247">
        <v>1</v>
      </c>
      <c r="AP571" s="247">
        <v>1</v>
      </c>
      <c r="AQ571" s="247">
        <v>1</v>
      </c>
      <c r="AR571" s="247">
        <v>1</v>
      </c>
      <c r="AS571" s="247">
        <v>1</v>
      </c>
      <c r="AT571" s="247">
        <v>1</v>
      </c>
      <c r="AU571" s="247">
        <v>1</v>
      </c>
      <c r="AV571" s="247">
        <v>1</v>
      </c>
      <c r="AW571" s="247">
        <v>1</v>
      </c>
      <c r="AX571" s="247">
        <v>1</v>
      </c>
      <c r="AY571" s="247">
        <v>1</v>
      </c>
      <c r="AZ571" s="247">
        <v>1</v>
      </c>
      <c r="BA571" s="247">
        <v>1</v>
      </c>
      <c r="BB571" s="247">
        <v>1</v>
      </c>
      <c r="BC571" s="247">
        <v>1</v>
      </c>
      <c r="BD571" s="247">
        <v>1</v>
      </c>
      <c r="BE571" s="247">
        <v>1</v>
      </c>
      <c r="BF571" s="247">
        <v>1</v>
      </c>
      <c r="BG571" s="247">
        <v>1</v>
      </c>
      <c r="BH571" s="247">
        <v>1</v>
      </c>
      <c r="BI571" s="247">
        <v>1</v>
      </c>
      <c r="BJ571" s="247">
        <v>1</v>
      </c>
      <c r="BK571" s="247">
        <v>1</v>
      </c>
      <c r="BL571" s="247"/>
      <c r="BM571" s="248"/>
    </row>
    <row r="572" spans="1:65" s="236" customFormat="1" ht="5.25">
      <c r="A572" s="243">
        <v>361</v>
      </c>
      <c r="B572" s="249" t="s">
        <v>861</v>
      </c>
      <c r="C572" s="245" t="s">
        <v>526</v>
      </c>
      <c r="D572" s="246">
        <v>0.07</v>
      </c>
      <c r="E572" s="247">
        <v>1</v>
      </c>
      <c r="F572" s="247">
        <v>1</v>
      </c>
      <c r="G572" s="247">
        <v>1</v>
      </c>
      <c r="H572" s="247">
        <v>1</v>
      </c>
      <c r="I572" s="247">
        <v>1</v>
      </c>
      <c r="J572" s="247">
        <v>1</v>
      </c>
      <c r="K572" s="247">
        <v>1</v>
      </c>
      <c r="L572" s="247">
        <v>1</v>
      </c>
      <c r="M572" s="247">
        <v>1</v>
      </c>
      <c r="N572" s="247">
        <v>1</v>
      </c>
      <c r="O572" s="247">
        <v>1</v>
      </c>
      <c r="P572" s="247">
        <v>1</v>
      </c>
      <c r="Q572" s="247">
        <v>1</v>
      </c>
      <c r="R572" s="247">
        <v>1</v>
      </c>
      <c r="S572" s="247">
        <v>1</v>
      </c>
      <c r="T572" s="247">
        <v>1</v>
      </c>
      <c r="U572" s="247">
        <v>1</v>
      </c>
      <c r="V572" s="247">
        <v>1</v>
      </c>
      <c r="W572" s="247">
        <v>1</v>
      </c>
      <c r="X572" s="247">
        <v>1</v>
      </c>
      <c r="Y572" s="247">
        <v>1</v>
      </c>
      <c r="Z572" s="247">
        <v>1</v>
      </c>
      <c r="AA572" s="247">
        <v>1</v>
      </c>
      <c r="AB572" s="247">
        <v>1</v>
      </c>
      <c r="AC572" s="247">
        <v>1</v>
      </c>
      <c r="AD572" s="247">
        <v>1</v>
      </c>
      <c r="AE572" s="247">
        <v>1</v>
      </c>
      <c r="AF572" s="247">
        <v>1</v>
      </c>
      <c r="AG572" s="247">
        <v>1</v>
      </c>
      <c r="AH572" s="247">
        <v>1</v>
      </c>
      <c r="AI572" s="247">
        <v>1</v>
      </c>
      <c r="AJ572" s="247">
        <v>1</v>
      </c>
      <c r="AK572" s="247">
        <v>1</v>
      </c>
      <c r="AL572" s="247">
        <v>1</v>
      </c>
      <c r="AM572" s="247">
        <v>1</v>
      </c>
      <c r="AN572" s="247">
        <v>1</v>
      </c>
      <c r="AO572" s="247">
        <v>1</v>
      </c>
      <c r="AP572" s="247">
        <v>1</v>
      </c>
      <c r="AQ572" s="247">
        <v>1</v>
      </c>
      <c r="AR572" s="247">
        <v>1</v>
      </c>
      <c r="AS572" s="247">
        <v>1</v>
      </c>
      <c r="AT572" s="247">
        <v>1</v>
      </c>
      <c r="AU572" s="247">
        <v>1</v>
      </c>
      <c r="AV572" s="247">
        <v>1</v>
      </c>
      <c r="AW572" s="247">
        <v>1</v>
      </c>
      <c r="AX572" s="247">
        <v>1</v>
      </c>
      <c r="AY572" s="247">
        <v>1</v>
      </c>
      <c r="AZ572" s="247">
        <v>1</v>
      </c>
      <c r="BA572" s="247">
        <v>1</v>
      </c>
      <c r="BB572" s="247">
        <v>1</v>
      </c>
      <c r="BC572" s="247">
        <v>1</v>
      </c>
      <c r="BD572" s="247">
        <v>1</v>
      </c>
      <c r="BE572" s="247">
        <v>1</v>
      </c>
      <c r="BF572" s="247">
        <v>1</v>
      </c>
      <c r="BG572" s="247">
        <v>1</v>
      </c>
      <c r="BH572" s="247">
        <v>1</v>
      </c>
      <c r="BI572" s="247">
        <v>1</v>
      </c>
      <c r="BJ572" s="247">
        <v>1</v>
      </c>
      <c r="BK572" s="247">
        <v>1</v>
      </c>
      <c r="BL572" s="247"/>
      <c r="BM572" s="248"/>
    </row>
    <row r="573" spans="1:65" s="236" customFormat="1" ht="5.25">
      <c r="A573" s="243">
        <v>362</v>
      </c>
      <c r="B573" s="249" t="s">
        <v>862</v>
      </c>
      <c r="C573" s="245" t="s">
        <v>526</v>
      </c>
      <c r="D573" s="246">
        <v>0.07</v>
      </c>
      <c r="E573" s="247">
        <v>1</v>
      </c>
      <c r="F573" s="247">
        <v>1</v>
      </c>
      <c r="G573" s="247">
        <v>1</v>
      </c>
      <c r="H573" s="247">
        <v>1</v>
      </c>
      <c r="I573" s="247">
        <v>1</v>
      </c>
      <c r="J573" s="247">
        <v>1</v>
      </c>
      <c r="K573" s="247">
        <v>1</v>
      </c>
      <c r="L573" s="247">
        <v>1</v>
      </c>
      <c r="M573" s="247">
        <v>1</v>
      </c>
      <c r="N573" s="247">
        <v>1</v>
      </c>
      <c r="O573" s="247">
        <v>1</v>
      </c>
      <c r="P573" s="247">
        <v>1</v>
      </c>
      <c r="Q573" s="247">
        <v>1</v>
      </c>
      <c r="R573" s="247">
        <v>1</v>
      </c>
      <c r="S573" s="247">
        <v>1</v>
      </c>
      <c r="T573" s="247">
        <v>1</v>
      </c>
      <c r="U573" s="247">
        <v>1</v>
      </c>
      <c r="V573" s="247">
        <v>1</v>
      </c>
      <c r="W573" s="247">
        <v>1</v>
      </c>
      <c r="X573" s="247">
        <v>1</v>
      </c>
      <c r="Y573" s="247">
        <v>1</v>
      </c>
      <c r="Z573" s="247">
        <v>1</v>
      </c>
      <c r="AA573" s="247">
        <v>1</v>
      </c>
      <c r="AB573" s="247">
        <v>1</v>
      </c>
      <c r="AC573" s="247">
        <v>1</v>
      </c>
      <c r="AD573" s="247">
        <v>1</v>
      </c>
      <c r="AE573" s="247">
        <v>1</v>
      </c>
      <c r="AF573" s="247">
        <v>1</v>
      </c>
      <c r="AG573" s="247">
        <v>1</v>
      </c>
      <c r="AH573" s="247">
        <v>1</v>
      </c>
      <c r="AI573" s="247">
        <v>1</v>
      </c>
      <c r="AJ573" s="247">
        <v>1</v>
      </c>
      <c r="AK573" s="247">
        <v>1</v>
      </c>
      <c r="AL573" s="247">
        <v>1</v>
      </c>
      <c r="AM573" s="247">
        <v>1</v>
      </c>
      <c r="AN573" s="247">
        <v>1</v>
      </c>
      <c r="AO573" s="247">
        <v>1</v>
      </c>
      <c r="AP573" s="247">
        <v>1</v>
      </c>
      <c r="AQ573" s="247">
        <v>1</v>
      </c>
      <c r="AR573" s="247">
        <v>1</v>
      </c>
      <c r="AS573" s="247">
        <v>1</v>
      </c>
      <c r="AT573" s="247">
        <v>1</v>
      </c>
      <c r="AU573" s="247">
        <v>1</v>
      </c>
      <c r="AV573" s="247">
        <v>1</v>
      </c>
      <c r="AW573" s="247">
        <v>1</v>
      </c>
      <c r="AX573" s="247">
        <v>1</v>
      </c>
      <c r="AY573" s="247">
        <v>1</v>
      </c>
      <c r="AZ573" s="247">
        <v>1</v>
      </c>
      <c r="BA573" s="247">
        <v>1</v>
      </c>
      <c r="BB573" s="247">
        <v>1</v>
      </c>
      <c r="BC573" s="247">
        <v>1</v>
      </c>
      <c r="BD573" s="247">
        <v>1</v>
      </c>
      <c r="BE573" s="247">
        <v>1</v>
      </c>
      <c r="BF573" s="247">
        <v>1</v>
      </c>
      <c r="BG573" s="247">
        <v>1</v>
      </c>
      <c r="BH573" s="247">
        <v>1</v>
      </c>
      <c r="BI573" s="247">
        <v>1</v>
      </c>
      <c r="BJ573" s="247">
        <v>1</v>
      </c>
      <c r="BK573" s="247">
        <v>1</v>
      </c>
      <c r="BL573" s="247"/>
      <c r="BM573" s="248"/>
    </row>
    <row r="574" spans="1:65" s="236" customFormat="1" ht="5.25">
      <c r="A574" s="243">
        <v>363</v>
      </c>
      <c r="B574" s="249" t="s">
        <v>863</v>
      </c>
      <c r="C574" s="245" t="s">
        <v>526</v>
      </c>
      <c r="D574" s="246">
        <v>0.072</v>
      </c>
      <c r="E574" s="247">
        <v>1</v>
      </c>
      <c r="F574" s="247">
        <v>1</v>
      </c>
      <c r="G574" s="247">
        <v>1</v>
      </c>
      <c r="H574" s="247">
        <v>1</v>
      </c>
      <c r="I574" s="247">
        <v>1</v>
      </c>
      <c r="J574" s="247">
        <v>1</v>
      </c>
      <c r="K574" s="247">
        <v>1</v>
      </c>
      <c r="L574" s="247">
        <v>1</v>
      </c>
      <c r="M574" s="247">
        <v>1</v>
      </c>
      <c r="N574" s="247">
        <v>1</v>
      </c>
      <c r="O574" s="247">
        <v>1</v>
      </c>
      <c r="P574" s="247">
        <v>1</v>
      </c>
      <c r="Q574" s="247">
        <v>1</v>
      </c>
      <c r="R574" s="247">
        <v>1</v>
      </c>
      <c r="S574" s="247">
        <v>1</v>
      </c>
      <c r="T574" s="247">
        <v>1</v>
      </c>
      <c r="U574" s="247">
        <v>1</v>
      </c>
      <c r="V574" s="247">
        <v>1</v>
      </c>
      <c r="W574" s="247">
        <v>1</v>
      </c>
      <c r="X574" s="247">
        <v>1</v>
      </c>
      <c r="Y574" s="247">
        <v>1</v>
      </c>
      <c r="Z574" s="247">
        <v>1</v>
      </c>
      <c r="AA574" s="247">
        <v>1</v>
      </c>
      <c r="AB574" s="247">
        <v>1</v>
      </c>
      <c r="AC574" s="247">
        <v>1</v>
      </c>
      <c r="AD574" s="247">
        <v>1</v>
      </c>
      <c r="AE574" s="247">
        <v>1</v>
      </c>
      <c r="AF574" s="247">
        <v>1</v>
      </c>
      <c r="AG574" s="247">
        <v>1</v>
      </c>
      <c r="AH574" s="247">
        <v>1</v>
      </c>
      <c r="AI574" s="247">
        <v>1</v>
      </c>
      <c r="AJ574" s="247">
        <v>1</v>
      </c>
      <c r="AK574" s="247">
        <v>1</v>
      </c>
      <c r="AL574" s="247">
        <v>1</v>
      </c>
      <c r="AM574" s="247">
        <v>1</v>
      </c>
      <c r="AN574" s="247">
        <v>1</v>
      </c>
      <c r="AO574" s="247">
        <v>1</v>
      </c>
      <c r="AP574" s="247">
        <v>1</v>
      </c>
      <c r="AQ574" s="247">
        <v>1</v>
      </c>
      <c r="AR574" s="247">
        <v>1</v>
      </c>
      <c r="AS574" s="247">
        <v>1</v>
      </c>
      <c r="AT574" s="247">
        <v>1</v>
      </c>
      <c r="AU574" s="247">
        <v>1</v>
      </c>
      <c r="AV574" s="247">
        <v>1</v>
      </c>
      <c r="AW574" s="247">
        <v>1</v>
      </c>
      <c r="AX574" s="247">
        <v>1</v>
      </c>
      <c r="AY574" s="247">
        <v>1</v>
      </c>
      <c r="AZ574" s="247">
        <v>1</v>
      </c>
      <c r="BA574" s="247">
        <v>1</v>
      </c>
      <c r="BB574" s="247">
        <v>1</v>
      </c>
      <c r="BC574" s="247">
        <v>1</v>
      </c>
      <c r="BD574" s="247">
        <v>1</v>
      </c>
      <c r="BE574" s="247">
        <v>1</v>
      </c>
      <c r="BF574" s="247">
        <v>1</v>
      </c>
      <c r="BG574" s="247">
        <v>1</v>
      </c>
      <c r="BH574" s="247">
        <v>1</v>
      </c>
      <c r="BI574" s="247">
        <v>1</v>
      </c>
      <c r="BJ574" s="247">
        <v>1</v>
      </c>
      <c r="BK574" s="247">
        <v>1</v>
      </c>
      <c r="BL574" s="247"/>
      <c r="BM574" s="248"/>
    </row>
    <row r="575" spans="1:65" s="236" customFormat="1" ht="5.25">
      <c r="A575" s="243">
        <v>364</v>
      </c>
      <c r="B575" s="249" t="s">
        <v>864</v>
      </c>
      <c r="C575" s="245" t="s">
        <v>526</v>
      </c>
      <c r="D575" s="246">
        <v>0.075</v>
      </c>
      <c r="E575" s="247">
        <v>1</v>
      </c>
      <c r="F575" s="247">
        <v>1</v>
      </c>
      <c r="G575" s="247">
        <v>1</v>
      </c>
      <c r="H575" s="247">
        <v>1</v>
      </c>
      <c r="I575" s="247">
        <v>1</v>
      </c>
      <c r="J575" s="247">
        <v>1</v>
      </c>
      <c r="K575" s="247">
        <v>1</v>
      </c>
      <c r="L575" s="247">
        <v>1</v>
      </c>
      <c r="M575" s="247">
        <v>1</v>
      </c>
      <c r="N575" s="247">
        <v>1</v>
      </c>
      <c r="O575" s="247">
        <v>1</v>
      </c>
      <c r="P575" s="247">
        <v>1</v>
      </c>
      <c r="Q575" s="247">
        <v>1</v>
      </c>
      <c r="R575" s="247">
        <v>1</v>
      </c>
      <c r="S575" s="247">
        <v>1</v>
      </c>
      <c r="T575" s="247">
        <v>1</v>
      </c>
      <c r="U575" s="247">
        <v>1</v>
      </c>
      <c r="V575" s="247">
        <v>1</v>
      </c>
      <c r="W575" s="247">
        <v>1</v>
      </c>
      <c r="X575" s="247">
        <v>1</v>
      </c>
      <c r="Y575" s="247">
        <v>1</v>
      </c>
      <c r="Z575" s="247">
        <v>1</v>
      </c>
      <c r="AA575" s="247">
        <v>1</v>
      </c>
      <c r="AB575" s="247">
        <v>1</v>
      </c>
      <c r="AC575" s="247">
        <v>1</v>
      </c>
      <c r="AD575" s="247">
        <v>1</v>
      </c>
      <c r="AE575" s="247">
        <v>1</v>
      </c>
      <c r="AF575" s="247">
        <v>1</v>
      </c>
      <c r="AG575" s="247">
        <v>1</v>
      </c>
      <c r="AH575" s="247">
        <v>1</v>
      </c>
      <c r="AI575" s="247">
        <v>1</v>
      </c>
      <c r="AJ575" s="247">
        <v>1</v>
      </c>
      <c r="AK575" s="247">
        <v>1</v>
      </c>
      <c r="AL575" s="247">
        <v>1</v>
      </c>
      <c r="AM575" s="247">
        <v>1</v>
      </c>
      <c r="AN575" s="247">
        <v>1</v>
      </c>
      <c r="AO575" s="247">
        <v>1</v>
      </c>
      <c r="AP575" s="247">
        <v>1</v>
      </c>
      <c r="AQ575" s="247">
        <v>1</v>
      </c>
      <c r="AR575" s="247">
        <v>1</v>
      </c>
      <c r="AS575" s="247">
        <v>1</v>
      </c>
      <c r="AT575" s="247">
        <v>1</v>
      </c>
      <c r="AU575" s="247">
        <v>1</v>
      </c>
      <c r="AV575" s="247">
        <v>1</v>
      </c>
      <c r="AW575" s="247">
        <v>1</v>
      </c>
      <c r="AX575" s="247">
        <v>1</v>
      </c>
      <c r="AY575" s="247">
        <v>1</v>
      </c>
      <c r="AZ575" s="247">
        <v>1</v>
      </c>
      <c r="BA575" s="247">
        <v>1</v>
      </c>
      <c r="BB575" s="247">
        <v>1</v>
      </c>
      <c r="BC575" s="247">
        <v>1</v>
      </c>
      <c r="BD575" s="247">
        <v>1</v>
      </c>
      <c r="BE575" s="247">
        <v>1</v>
      </c>
      <c r="BF575" s="247">
        <v>1</v>
      </c>
      <c r="BG575" s="247">
        <v>1</v>
      </c>
      <c r="BH575" s="247">
        <v>1</v>
      </c>
      <c r="BI575" s="247">
        <v>1</v>
      </c>
      <c r="BJ575" s="247">
        <v>1</v>
      </c>
      <c r="BK575" s="247">
        <v>1</v>
      </c>
      <c r="BL575" s="247"/>
      <c r="BM575" s="248"/>
    </row>
    <row r="576" spans="1:65" s="236" customFormat="1" ht="5.25">
      <c r="A576" s="243">
        <v>365</v>
      </c>
      <c r="B576" s="249" t="s">
        <v>865</v>
      </c>
      <c r="C576" s="245" t="s">
        <v>526</v>
      </c>
      <c r="D576" s="246">
        <v>0.07</v>
      </c>
      <c r="E576" s="247">
        <v>1</v>
      </c>
      <c r="F576" s="247">
        <v>1</v>
      </c>
      <c r="G576" s="247">
        <v>1</v>
      </c>
      <c r="H576" s="247">
        <v>1</v>
      </c>
      <c r="I576" s="247">
        <v>1</v>
      </c>
      <c r="J576" s="247">
        <v>1</v>
      </c>
      <c r="K576" s="247">
        <v>1</v>
      </c>
      <c r="L576" s="247">
        <v>1</v>
      </c>
      <c r="M576" s="247">
        <v>1</v>
      </c>
      <c r="N576" s="247">
        <v>1</v>
      </c>
      <c r="O576" s="247">
        <v>1</v>
      </c>
      <c r="P576" s="247">
        <v>1</v>
      </c>
      <c r="Q576" s="247">
        <v>1</v>
      </c>
      <c r="R576" s="247">
        <v>1</v>
      </c>
      <c r="S576" s="247">
        <v>1</v>
      </c>
      <c r="T576" s="247">
        <v>1</v>
      </c>
      <c r="U576" s="247">
        <v>1</v>
      </c>
      <c r="V576" s="247">
        <v>1</v>
      </c>
      <c r="W576" s="247">
        <v>1</v>
      </c>
      <c r="X576" s="247">
        <v>1</v>
      </c>
      <c r="Y576" s="247">
        <v>1</v>
      </c>
      <c r="Z576" s="247">
        <v>1</v>
      </c>
      <c r="AA576" s="247">
        <v>1</v>
      </c>
      <c r="AB576" s="247">
        <v>1</v>
      </c>
      <c r="AC576" s="247">
        <v>1</v>
      </c>
      <c r="AD576" s="247">
        <v>1</v>
      </c>
      <c r="AE576" s="247">
        <v>1</v>
      </c>
      <c r="AF576" s="247">
        <v>1</v>
      </c>
      <c r="AG576" s="247">
        <v>1</v>
      </c>
      <c r="AH576" s="247">
        <v>1</v>
      </c>
      <c r="AI576" s="247">
        <v>1</v>
      </c>
      <c r="AJ576" s="247">
        <v>1</v>
      </c>
      <c r="AK576" s="247">
        <v>1</v>
      </c>
      <c r="AL576" s="247">
        <v>1</v>
      </c>
      <c r="AM576" s="247">
        <v>1</v>
      </c>
      <c r="AN576" s="247">
        <v>1</v>
      </c>
      <c r="AO576" s="247">
        <v>1</v>
      </c>
      <c r="AP576" s="247">
        <v>1</v>
      </c>
      <c r="AQ576" s="247">
        <v>1</v>
      </c>
      <c r="AR576" s="247">
        <v>1</v>
      </c>
      <c r="AS576" s="247">
        <v>1</v>
      </c>
      <c r="AT576" s="247">
        <v>1</v>
      </c>
      <c r="AU576" s="247">
        <v>1</v>
      </c>
      <c r="AV576" s="247">
        <v>1</v>
      </c>
      <c r="AW576" s="247">
        <v>1</v>
      </c>
      <c r="AX576" s="247">
        <v>1</v>
      </c>
      <c r="AY576" s="247">
        <v>1</v>
      </c>
      <c r="AZ576" s="247">
        <v>1</v>
      </c>
      <c r="BA576" s="247">
        <v>1</v>
      </c>
      <c r="BB576" s="247">
        <v>1</v>
      </c>
      <c r="BC576" s="247">
        <v>1</v>
      </c>
      <c r="BD576" s="247">
        <v>1</v>
      </c>
      <c r="BE576" s="247">
        <v>1</v>
      </c>
      <c r="BF576" s="247">
        <v>1</v>
      </c>
      <c r="BG576" s="247">
        <v>1</v>
      </c>
      <c r="BH576" s="247">
        <v>1</v>
      </c>
      <c r="BI576" s="247">
        <v>1</v>
      </c>
      <c r="BJ576" s="247">
        <v>1</v>
      </c>
      <c r="BK576" s="247">
        <v>1</v>
      </c>
      <c r="BL576" s="247"/>
      <c r="BM576" s="248"/>
    </row>
    <row r="577" spans="1:65" s="236" customFormat="1" ht="5.25">
      <c r="A577" s="243">
        <v>366</v>
      </c>
      <c r="B577" s="249" t="s">
        <v>866</v>
      </c>
      <c r="C577" s="245" t="s">
        <v>526</v>
      </c>
      <c r="D577" s="246">
        <v>0.078</v>
      </c>
      <c r="E577" s="247">
        <v>1</v>
      </c>
      <c r="F577" s="247">
        <v>1</v>
      </c>
      <c r="G577" s="247">
        <v>1</v>
      </c>
      <c r="H577" s="247">
        <v>1</v>
      </c>
      <c r="I577" s="247">
        <v>1</v>
      </c>
      <c r="J577" s="247">
        <v>1</v>
      </c>
      <c r="K577" s="247">
        <v>1</v>
      </c>
      <c r="L577" s="247">
        <v>1</v>
      </c>
      <c r="M577" s="247">
        <v>1</v>
      </c>
      <c r="N577" s="247">
        <v>1</v>
      </c>
      <c r="O577" s="247">
        <v>1</v>
      </c>
      <c r="P577" s="247">
        <v>1</v>
      </c>
      <c r="Q577" s="247">
        <v>1</v>
      </c>
      <c r="R577" s="247">
        <v>1</v>
      </c>
      <c r="S577" s="247">
        <v>1</v>
      </c>
      <c r="T577" s="247">
        <v>1</v>
      </c>
      <c r="U577" s="247">
        <v>1</v>
      </c>
      <c r="V577" s="247">
        <v>1</v>
      </c>
      <c r="W577" s="247">
        <v>1</v>
      </c>
      <c r="X577" s="247">
        <v>1</v>
      </c>
      <c r="Y577" s="247">
        <v>1</v>
      </c>
      <c r="Z577" s="247">
        <v>1</v>
      </c>
      <c r="AA577" s="247">
        <v>1</v>
      </c>
      <c r="AB577" s="247">
        <v>1</v>
      </c>
      <c r="AC577" s="247">
        <v>1</v>
      </c>
      <c r="AD577" s="247">
        <v>1</v>
      </c>
      <c r="AE577" s="247">
        <v>1</v>
      </c>
      <c r="AF577" s="247">
        <v>1</v>
      </c>
      <c r="AG577" s="247">
        <v>1</v>
      </c>
      <c r="AH577" s="247">
        <v>1</v>
      </c>
      <c r="AI577" s="247">
        <v>1</v>
      </c>
      <c r="AJ577" s="247">
        <v>1</v>
      </c>
      <c r="AK577" s="247">
        <v>1</v>
      </c>
      <c r="AL577" s="247">
        <v>1</v>
      </c>
      <c r="AM577" s="247">
        <v>1</v>
      </c>
      <c r="AN577" s="247">
        <v>1</v>
      </c>
      <c r="AO577" s="247">
        <v>1</v>
      </c>
      <c r="AP577" s="247">
        <v>1</v>
      </c>
      <c r="AQ577" s="247">
        <v>1</v>
      </c>
      <c r="AR577" s="247">
        <v>1</v>
      </c>
      <c r="AS577" s="247">
        <v>1</v>
      </c>
      <c r="AT577" s="247">
        <v>1</v>
      </c>
      <c r="AU577" s="247">
        <v>1</v>
      </c>
      <c r="AV577" s="247">
        <v>1</v>
      </c>
      <c r="AW577" s="247">
        <v>1</v>
      </c>
      <c r="AX577" s="247">
        <v>1</v>
      </c>
      <c r="AY577" s="247">
        <v>1</v>
      </c>
      <c r="AZ577" s="247">
        <v>1</v>
      </c>
      <c r="BA577" s="247">
        <v>1</v>
      </c>
      <c r="BB577" s="247">
        <v>1</v>
      </c>
      <c r="BC577" s="247">
        <v>1</v>
      </c>
      <c r="BD577" s="247">
        <v>1</v>
      </c>
      <c r="BE577" s="247">
        <v>1</v>
      </c>
      <c r="BF577" s="247">
        <v>1</v>
      </c>
      <c r="BG577" s="247">
        <v>1</v>
      </c>
      <c r="BH577" s="247">
        <v>1</v>
      </c>
      <c r="BI577" s="247">
        <v>1</v>
      </c>
      <c r="BJ577" s="247">
        <v>1</v>
      </c>
      <c r="BK577" s="247">
        <v>1</v>
      </c>
      <c r="BL577" s="247"/>
      <c r="BM577" s="248"/>
    </row>
    <row r="578" spans="1:65" s="236" customFormat="1" ht="5.25">
      <c r="A578" s="243">
        <v>367</v>
      </c>
      <c r="B578" s="249" t="s">
        <v>867</v>
      </c>
      <c r="C578" s="245" t="s">
        <v>526</v>
      </c>
      <c r="D578" s="246">
        <v>0.078</v>
      </c>
      <c r="E578" s="247">
        <v>1</v>
      </c>
      <c r="F578" s="247">
        <v>1</v>
      </c>
      <c r="G578" s="247">
        <v>1</v>
      </c>
      <c r="H578" s="247">
        <v>1</v>
      </c>
      <c r="I578" s="247">
        <v>1</v>
      </c>
      <c r="J578" s="247">
        <v>1</v>
      </c>
      <c r="K578" s="247">
        <v>1</v>
      </c>
      <c r="L578" s="247">
        <v>1</v>
      </c>
      <c r="M578" s="247">
        <v>1</v>
      </c>
      <c r="N578" s="247">
        <v>1</v>
      </c>
      <c r="O578" s="247">
        <v>1</v>
      </c>
      <c r="P578" s="247">
        <v>1</v>
      </c>
      <c r="Q578" s="247">
        <v>1</v>
      </c>
      <c r="R578" s="247">
        <v>1</v>
      </c>
      <c r="S578" s="247">
        <v>1</v>
      </c>
      <c r="T578" s="247">
        <v>1</v>
      </c>
      <c r="U578" s="247">
        <v>1</v>
      </c>
      <c r="V578" s="247">
        <v>1</v>
      </c>
      <c r="W578" s="247">
        <v>1</v>
      </c>
      <c r="X578" s="247">
        <v>1</v>
      </c>
      <c r="Y578" s="247">
        <v>1</v>
      </c>
      <c r="Z578" s="247">
        <v>1</v>
      </c>
      <c r="AA578" s="247">
        <v>1</v>
      </c>
      <c r="AB578" s="247">
        <v>1</v>
      </c>
      <c r="AC578" s="247">
        <v>1</v>
      </c>
      <c r="AD578" s="247">
        <v>1</v>
      </c>
      <c r="AE578" s="247">
        <v>1</v>
      </c>
      <c r="AF578" s="247">
        <v>1</v>
      </c>
      <c r="AG578" s="247">
        <v>1</v>
      </c>
      <c r="AH578" s="247">
        <v>1</v>
      </c>
      <c r="AI578" s="247">
        <v>1</v>
      </c>
      <c r="AJ578" s="247">
        <v>1</v>
      </c>
      <c r="AK578" s="247">
        <v>1</v>
      </c>
      <c r="AL578" s="247">
        <v>1</v>
      </c>
      <c r="AM578" s="247">
        <v>1</v>
      </c>
      <c r="AN578" s="247">
        <v>1</v>
      </c>
      <c r="AO578" s="247">
        <v>1</v>
      </c>
      <c r="AP578" s="247">
        <v>1</v>
      </c>
      <c r="AQ578" s="247">
        <v>1</v>
      </c>
      <c r="AR578" s="247">
        <v>1</v>
      </c>
      <c r="AS578" s="247">
        <v>1</v>
      </c>
      <c r="AT578" s="247">
        <v>1</v>
      </c>
      <c r="AU578" s="247">
        <v>1</v>
      </c>
      <c r="AV578" s="247">
        <v>1</v>
      </c>
      <c r="AW578" s="247">
        <v>1</v>
      </c>
      <c r="AX578" s="247">
        <v>1</v>
      </c>
      <c r="AY578" s="247">
        <v>1</v>
      </c>
      <c r="AZ578" s="247">
        <v>1</v>
      </c>
      <c r="BA578" s="247">
        <v>1</v>
      </c>
      <c r="BB578" s="247">
        <v>1</v>
      </c>
      <c r="BC578" s="247">
        <v>1</v>
      </c>
      <c r="BD578" s="247">
        <v>1</v>
      </c>
      <c r="BE578" s="247">
        <v>1</v>
      </c>
      <c r="BF578" s="247">
        <v>1</v>
      </c>
      <c r="BG578" s="247">
        <v>1</v>
      </c>
      <c r="BH578" s="247">
        <v>1</v>
      </c>
      <c r="BI578" s="247">
        <v>1</v>
      </c>
      <c r="BJ578" s="247">
        <v>1</v>
      </c>
      <c r="BK578" s="247">
        <v>1</v>
      </c>
      <c r="BL578" s="247"/>
      <c r="BM578" s="248"/>
    </row>
    <row r="579" spans="1:65" s="236" customFormat="1" ht="5.25">
      <c r="A579" s="243">
        <v>368</v>
      </c>
      <c r="B579" s="249" t="s">
        <v>868</v>
      </c>
      <c r="C579" s="245" t="s">
        <v>526</v>
      </c>
      <c r="D579" s="246">
        <v>0.078</v>
      </c>
      <c r="E579" s="247">
        <v>1</v>
      </c>
      <c r="F579" s="247">
        <v>1</v>
      </c>
      <c r="G579" s="247">
        <v>1</v>
      </c>
      <c r="H579" s="247">
        <v>1</v>
      </c>
      <c r="I579" s="247">
        <v>1</v>
      </c>
      <c r="J579" s="247">
        <v>1</v>
      </c>
      <c r="K579" s="247">
        <v>1</v>
      </c>
      <c r="L579" s="247">
        <v>1</v>
      </c>
      <c r="M579" s="247">
        <v>1</v>
      </c>
      <c r="N579" s="247">
        <v>1</v>
      </c>
      <c r="O579" s="247">
        <v>1</v>
      </c>
      <c r="P579" s="247">
        <v>1</v>
      </c>
      <c r="Q579" s="247">
        <v>1</v>
      </c>
      <c r="R579" s="247">
        <v>1</v>
      </c>
      <c r="S579" s="247">
        <v>1</v>
      </c>
      <c r="T579" s="247">
        <v>1</v>
      </c>
      <c r="U579" s="247">
        <v>1</v>
      </c>
      <c r="V579" s="247">
        <v>1</v>
      </c>
      <c r="W579" s="247">
        <v>1</v>
      </c>
      <c r="X579" s="247">
        <v>1</v>
      </c>
      <c r="Y579" s="247">
        <v>1</v>
      </c>
      <c r="Z579" s="247">
        <v>1</v>
      </c>
      <c r="AA579" s="247">
        <v>1</v>
      </c>
      <c r="AB579" s="247">
        <v>1</v>
      </c>
      <c r="AC579" s="247">
        <v>1</v>
      </c>
      <c r="AD579" s="247">
        <v>1</v>
      </c>
      <c r="AE579" s="247">
        <v>1</v>
      </c>
      <c r="AF579" s="247">
        <v>1</v>
      </c>
      <c r="AG579" s="247">
        <v>1</v>
      </c>
      <c r="AH579" s="247">
        <v>1</v>
      </c>
      <c r="AI579" s="247">
        <v>1</v>
      </c>
      <c r="AJ579" s="247">
        <v>1</v>
      </c>
      <c r="AK579" s="247">
        <v>1</v>
      </c>
      <c r="AL579" s="247">
        <v>1</v>
      </c>
      <c r="AM579" s="247">
        <v>1</v>
      </c>
      <c r="AN579" s="247">
        <v>1</v>
      </c>
      <c r="AO579" s="247">
        <v>1</v>
      </c>
      <c r="AP579" s="247">
        <v>1</v>
      </c>
      <c r="AQ579" s="247">
        <v>1</v>
      </c>
      <c r="AR579" s="247">
        <v>1</v>
      </c>
      <c r="AS579" s="247">
        <v>1</v>
      </c>
      <c r="AT579" s="247">
        <v>1</v>
      </c>
      <c r="AU579" s="247">
        <v>1</v>
      </c>
      <c r="AV579" s="247">
        <v>1</v>
      </c>
      <c r="AW579" s="247">
        <v>1</v>
      </c>
      <c r="AX579" s="247">
        <v>1</v>
      </c>
      <c r="AY579" s="247">
        <v>1</v>
      </c>
      <c r="AZ579" s="247">
        <v>1</v>
      </c>
      <c r="BA579" s="247">
        <v>1</v>
      </c>
      <c r="BB579" s="247">
        <v>1</v>
      </c>
      <c r="BC579" s="247">
        <v>1</v>
      </c>
      <c r="BD579" s="247">
        <v>1</v>
      </c>
      <c r="BE579" s="247">
        <v>1</v>
      </c>
      <c r="BF579" s="247">
        <v>1</v>
      </c>
      <c r="BG579" s="247">
        <v>1</v>
      </c>
      <c r="BH579" s="247">
        <v>1</v>
      </c>
      <c r="BI579" s="247">
        <v>1</v>
      </c>
      <c r="BJ579" s="247">
        <v>1</v>
      </c>
      <c r="BK579" s="247">
        <v>1</v>
      </c>
      <c r="BL579" s="247"/>
      <c r="BM579" s="248"/>
    </row>
    <row r="580" spans="1:65" s="236" customFormat="1" ht="5.25">
      <c r="A580" s="243">
        <v>369</v>
      </c>
      <c r="B580" s="249" t="s">
        <v>869</v>
      </c>
      <c r="C580" s="245" t="s">
        <v>526</v>
      </c>
      <c r="D580" s="246">
        <v>0.078</v>
      </c>
      <c r="E580" s="247">
        <v>1</v>
      </c>
      <c r="F580" s="247">
        <v>1</v>
      </c>
      <c r="G580" s="247">
        <v>1</v>
      </c>
      <c r="H580" s="247">
        <v>1</v>
      </c>
      <c r="I580" s="247">
        <v>1</v>
      </c>
      <c r="J580" s="247">
        <v>1</v>
      </c>
      <c r="K580" s="247">
        <v>1</v>
      </c>
      <c r="L580" s="247">
        <v>1</v>
      </c>
      <c r="M580" s="247">
        <v>1</v>
      </c>
      <c r="N580" s="247">
        <v>1</v>
      </c>
      <c r="O580" s="247">
        <v>1</v>
      </c>
      <c r="P580" s="247">
        <v>1</v>
      </c>
      <c r="Q580" s="247">
        <v>1</v>
      </c>
      <c r="R580" s="247">
        <v>1</v>
      </c>
      <c r="S580" s="247">
        <v>1</v>
      </c>
      <c r="T580" s="247">
        <v>1</v>
      </c>
      <c r="U580" s="247">
        <v>1</v>
      </c>
      <c r="V580" s="247">
        <v>1</v>
      </c>
      <c r="W580" s="247">
        <v>1</v>
      </c>
      <c r="X580" s="247">
        <v>1</v>
      </c>
      <c r="Y580" s="247">
        <v>1</v>
      </c>
      <c r="Z580" s="247">
        <v>1</v>
      </c>
      <c r="AA580" s="247">
        <v>1</v>
      </c>
      <c r="AB580" s="247">
        <v>1</v>
      </c>
      <c r="AC580" s="247">
        <v>1</v>
      </c>
      <c r="AD580" s="247">
        <v>1</v>
      </c>
      <c r="AE580" s="247">
        <v>1</v>
      </c>
      <c r="AF580" s="247">
        <v>1</v>
      </c>
      <c r="AG580" s="247">
        <v>1</v>
      </c>
      <c r="AH580" s="247">
        <v>1</v>
      </c>
      <c r="AI580" s="247">
        <v>1</v>
      </c>
      <c r="AJ580" s="247">
        <v>1</v>
      </c>
      <c r="AK580" s="247">
        <v>1</v>
      </c>
      <c r="AL580" s="247">
        <v>1</v>
      </c>
      <c r="AM580" s="247">
        <v>1</v>
      </c>
      <c r="AN580" s="247">
        <v>1</v>
      </c>
      <c r="AO580" s="247">
        <v>1</v>
      </c>
      <c r="AP580" s="247">
        <v>1</v>
      </c>
      <c r="AQ580" s="247">
        <v>1</v>
      </c>
      <c r="AR580" s="247">
        <v>1</v>
      </c>
      <c r="AS580" s="247">
        <v>1</v>
      </c>
      <c r="AT580" s="247">
        <v>1</v>
      </c>
      <c r="AU580" s="247">
        <v>1</v>
      </c>
      <c r="AV580" s="247">
        <v>1</v>
      </c>
      <c r="AW580" s="247">
        <v>1</v>
      </c>
      <c r="AX580" s="247">
        <v>1</v>
      </c>
      <c r="AY580" s="247">
        <v>1</v>
      </c>
      <c r="AZ580" s="247">
        <v>1</v>
      </c>
      <c r="BA580" s="247">
        <v>1</v>
      </c>
      <c r="BB580" s="247">
        <v>1</v>
      </c>
      <c r="BC580" s="247">
        <v>1</v>
      </c>
      <c r="BD580" s="247">
        <v>1</v>
      </c>
      <c r="BE580" s="247">
        <v>1</v>
      </c>
      <c r="BF580" s="247">
        <v>1</v>
      </c>
      <c r="BG580" s="247">
        <v>1</v>
      </c>
      <c r="BH580" s="247">
        <v>1</v>
      </c>
      <c r="BI580" s="247">
        <v>1</v>
      </c>
      <c r="BJ580" s="247">
        <v>1</v>
      </c>
      <c r="BK580" s="247">
        <v>1</v>
      </c>
      <c r="BL580" s="247"/>
      <c r="BM580" s="248"/>
    </row>
    <row r="581" spans="1:65" s="236" customFormat="1" ht="5.25">
      <c r="A581" s="243">
        <v>370</v>
      </c>
      <c r="B581" s="249" t="s">
        <v>870</v>
      </c>
      <c r="C581" s="245" t="s">
        <v>526</v>
      </c>
      <c r="D581" s="246">
        <v>0.072</v>
      </c>
      <c r="E581" s="247">
        <v>1</v>
      </c>
      <c r="F581" s="247">
        <v>1</v>
      </c>
      <c r="G581" s="247">
        <v>1</v>
      </c>
      <c r="H581" s="247">
        <v>1</v>
      </c>
      <c r="I581" s="247">
        <v>1</v>
      </c>
      <c r="J581" s="247">
        <v>1</v>
      </c>
      <c r="K581" s="247">
        <v>1</v>
      </c>
      <c r="L581" s="247">
        <v>1</v>
      </c>
      <c r="M581" s="247">
        <v>1</v>
      </c>
      <c r="N581" s="247">
        <v>1</v>
      </c>
      <c r="O581" s="247">
        <v>1</v>
      </c>
      <c r="P581" s="247">
        <v>1</v>
      </c>
      <c r="Q581" s="247">
        <v>1</v>
      </c>
      <c r="R581" s="247">
        <v>1</v>
      </c>
      <c r="S581" s="247">
        <v>1</v>
      </c>
      <c r="T581" s="247">
        <v>1</v>
      </c>
      <c r="U581" s="247">
        <v>1</v>
      </c>
      <c r="V581" s="247">
        <v>1</v>
      </c>
      <c r="W581" s="247">
        <v>1</v>
      </c>
      <c r="X581" s="247">
        <v>1</v>
      </c>
      <c r="Y581" s="247">
        <v>1</v>
      </c>
      <c r="Z581" s="247">
        <v>1</v>
      </c>
      <c r="AA581" s="247">
        <v>1</v>
      </c>
      <c r="AB581" s="247">
        <v>1</v>
      </c>
      <c r="AC581" s="247">
        <v>1</v>
      </c>
      <c r="AD581" s="247">
        <v>1</v>
      </c>
      <c r="AE581" s="247">
        <v>1</v>
      </c>
      <c r="AF581" s="247">
        <v>1</v>
      </c>
      <c r="AG581" s="247">
        <v>1</v>
      </c>
      <c r="AH581" s="247">
        <v>1</v>
      </c>
      <c r="AI581" s="247">
        <v>1</v>
      </c>
      <c r="AJ581" s="247">
        <v>1</v>
      </c>
      <c r="AK581" s="247">
        <v>1</v>
      </c>
      <c r="AL581" s="247">
        <v>1</v>
      </c>
      <c r="AM581" s="247">
        <v>1</v>
      </c>
      <c r="AN581" s="247">
        <v>1</v>
      </c>
      <c r="AO581" s="247">
        <v>1</v>
      </c>
      <c r="AP581" s="247">
        <v>1</v>
      </c>
      <c r="AQ581" s="247">
        <v>1</v>
      </c>
      <c r="AR581" s="247">
        <v>1</v>
      </c>
      <c r="AS581" s="247">
        <v>1</v>
      </c>
      <c r="AT581" s="247">
        <v>1</v>
      </c>
      <c r="AU581" s="247">
        <v>1</v>
      </c>
      <c r="AV581" s="247">
        <v>1</v>
      </c>
      <c r="AW581" s="247">
        <v>1</v>
      </c>
      <c r="AX581" s="247">
        <v>1</v>
      </c>
      <c r="AY581" s="247">
        <v>1</v>
      </c>
      <c r="AZ581" s="247">
        <v>1</v>
      </c>
      <c r="BA581" s="247">
        <v>1</v>
      </c>
      <c r="BB581" s="247">
        <v>1</v>
      </c>
      <c r="BC581" s="247">
        <v>1</v>
      </c>
      <c r="BD581" s="247">
        <v>1</v>
      </c>
      <c r="BE581" s="247">
        <v>1</v>
      </c>
      <c r="BF581" s="247">
        <v>1</v>
      </c>
      <c r="BG581" s="247">
        <v>1</v>
      </c>
      <c r="BH581" s="247">
        <v>1</v>
      </c>
      <c r="BI581" s="247">
        <v>1</v>
      </c>
      <c r="BJ581" s="247">
        <v>1</v>
      </c>
      <c r="BK581" s="247">
        <v>1</v>
      </c>
      <c r="BL581" s="247"/>
      <c r="BM581" s="248"/>
    </row>
    <row r="582" spans="1:65" s="236" customFormat="1" ht="5.25">
      <c r="A582" s="243">
        <v>371</v>
      </c>
      <c r="B582" s="249" t="s">
        <v>871</v>
      </c>
      <c r="C582" s="245" t="s">
        <v>526</v>
      </c>
      <c r="D582" s="246">
        <v>0.075</v>
      </c>
      <c r="E582" s="247">
        <v>1</v>
      </c>
      <c r="F582" s="247">
        <v>1</v>
      </c>
      <c r="G582" s="247">
        <v>1</v>
      </c>
      <c r="H582" s="247">
        <v>1</v>
      </c>
      <c r="I582" s="247">
        <v>1</v>
      </c>
      <c r="J582" s="247">
        <v>1</v>
      </c>
      <c r="K582" s="247">
        <v>1</v>
      </c>
      <c r="L582" s="247">
        <v>1</v>
      </c>
      <c r="M582" s="247">
        <v>1</v>
      </c>
      <c r="N582" s="247">
        <v>1</v>
      </c>
      <c r="O582" s="247">
        <v>1</v>
      </c>
      <c r="P582" s="247">
        <v>1</v>
      </c>
      <c r="Q582" s="247">
        <v>1</v>
      </c>
      <c r="R582" s="247">
        <v>1</v>
      </c>
      <c r="S582" s="247">
        <v>1</v>
      </c>
      <c r="T582" s="247">
        <v>1</v>
      </c>
      <c r="U582" s="247">
        <v>1</v>
      </c>
      <c r="V582" s="247">
        <v>1</v>
      </c>
      <c r="W582" s="247">
        <v>1</v>
      </c>
      <c r="X582" s="247">
        <v>1</v>
      </c>
      <c r="Y582" s="247">
        <v>1</v>
      </c>
      <c r="Z582" s="247">
        <v>1</v>
      </c>
      <c r="AA582" s="247">
        <v>1</v>
      </c>
      <c r="AB582" s="247">
        <v>1</v>
      </c>
      <c r="AC582" s="247">
        <v>1</v>
      </c>
      <c r="AD582" s="247">
        <v>1</v>
      </c>
      <c r="AE582" s="247">
        <v>1</v>
      </c>
      <c r="AF582" s="247">
        <v>1</v>
      </c>
      <c r="AG582" s="247">
        <v>1</v>
      </c>
      <c r="AH582" s="247">
        <v>1</v>
      </c>
      <c r="AI582" s="247">
        <v>1</v>
      </c>
      <c r="AJ582" s="247">
        <v>1</v>
      </c>
      <c r="AK582" s="247">
        <v>1</v>
      </c>
      <c r="AL582" s="247">
        <v>1</v>
      </c>
      <c r="AM582" s="247">
        <v>1</v>
      </c>
      <c r="AN582" s="247">
        <v>1</v>
      </c>
      <c r="AO582" s="247">
        <v>1</v>
      </c>
      <c r="AP582" s="247">
        <v>1</v>
      </c>
      <c r="AQ582" s="247">
        <v>1</v>
      </c>
      <c r="AR582" s="247">
        <v>1</v>
      </c>
      <c r="AS582" s="247">
        <v>1</v>
      </c>
      <c r="AT582" s="247">
        <v>1</v>
      </c>
      <c r="AU582" s="247">
        <v>1</v>
      </c>
      <c r="AV582" s="247">
        <v>1</v>
      </c>
      <c r="AW582" s="247">
        <v>1</v>
      </c>
      <c r="AX582" s="247">
        <v>1</v>
      </c>
      <c r="AY582" s="247">
        <v>1</v>
      </c>
      <c r="AZ582" s="247">
        <v>1</v>
      </c>
      <c r="BA582" s="247">
        <v>1</v>
      </c>
      <c r="BB582" s="247">
        <v>1</v>
      </c>
      <c r="BC582" s="247">
        <v>1</v>
      </c>
      <c r="BD582" s="247">
        <v>1</v>
      </c>
      <c r="BE582" s="247">
        <v>1</v>
      </c>
      <c r="BF582" s="247">
        <v>1</v>
      </c>
      <c r="BG582" s="247">
        <v>1</v>
      </c>
      <c r="BH582" s="247">
        <v>1</v>
      </c>
      <c r="BI582" s="247">
        <v>1</v>
      </c>
      <c r="BJ582" s="247">
        <v>1</v>
      </c>
      <c r="BK582" s="247">
        <v>1</v>
      </c>
      <c r="BL582" s="247"/>
      <c r="BM582" s="248"/>
    </row>
    <row r="583" spans="1:65" s="236" customFormat="1" ht="5.25">
      <c r="A583" s="243">
        <v>372</v>
      </c>
      <c r="B583" s="249" t="s">
        <v>872</v>
      </c>
      <c r="C583" s="245" t="s">
        <v>526</v>
      </c>
      <c r="D583" s="246">
        <v>0.085</v>
      </c>
      <c r="E583" s="247">
        <v>1</v>
      </c>
      <c r="F583" s="247">
        <v>1</v>
      </c>
      <c r="G583" s="247">
        <v>1</v>
      </c>
      <c r="H583" s="247">
        <v>1</v>
      </c>
      <c r="I583" s="247">
        <v>1</v>
      </c>
      <c r="J583" s="247">
        <v>1</v>
      </c>
      <c r="K583" s="247">
        <v>1</v>
      </c>
      <c r="L583" s="247">
        <v>1</v>
      </c>
      <c r="M583" s="247">
        <v>1</v>
      </c>
      <c r="N583" s="247">
        <v>1</v>
      </c>
      <c r="O583" s="247">
        <v>1</v>
      </c>
      <c r="P583" s="247">
        <v>1</v>
      </c>
      <c r="Q583" s="247">
        <v>1</v>
      </c>
      <c r="R583" s="247">
        <v>1</v>
      </c>
      <c r="S583" s="247">
        <v>1</v>
      </c>
      <c r="T583" s="247">
        <v>1</v>
      </c>
      <c r="U583" s="247">
        <v>1</v>
      </c>
      <c r="V583" s="247">
        <v>1</v>
      </c>
      <c r="W583" s="247">
        <v>1</v>
      </c>
      <c r="X583" s="247">
        <v>1</v>
      </c>
      <c r="Y583" s="247">
        <v>1</v>
      </c>
      <c r="Z583" s="247">
        <v>1</v>
      </c>
      <c r="AA583" s="247">
        <v>1</v>
      </c>
      <c r="AB583" s="247">
        <v>1</v>
      </c>
      <c r="AC583" s="247">
        <v>1</v>
      </c>
      <c r="AD583" s="247">
        <v>1</v>
      </c>
      <c r="AE583" s="247">
        <v>1</v>
      </c>
      <c r="AF583" s="247">
        <v>1</v>
      </c>
      <c r="AG583" s="247">
        <v>1</v>
      </c>
      <c r="AH583" s="247">
        <v>1</v>
      </c>
      <c r="AI583" s="247">
        <v>1</v>
      </c>
      <c r="AJ583" s="247">
        <v>1</v>
      </c>
      <c r="AK583" s="247">
        <v>1</v>
      </c>
      <c r="AL583" s="247">
        <v>1</v>
      </c>
      <c r="AM583" s="247">
        <v>1</v>
      </c>
      <c r="AN583" s="247">
        <v>1</v>
      </c>
      <c r="AO583" s="247">
        <v>1</v>
      </c>
      <c r="AP583" s="247">
        <v>1</v>
      </c>
      <c r="AQ583" s="247">
        <v>1</v>
      </c>
      <c r="AR583" s="247">
        <v>1</v>
      </c>
      <c r="AS583" s="247">
        <v>1</v>
      </c>
      <c r="AT583" s="247">
        <v>1</v>
      </c>
      <c r="AU583" s="247">
        <v>1</v>
      </c>
      <c r="AV583" s="247">
        <v>1</v>
      </c>
      <c r="AW583" s="247">
        <v>1</v>
      </c>
      <c r="AX583" s="247">
        <v>1</v>
      </c>
      <c r="AY583" s="247">
        <v>1</v>
      </c>
      <c r="AZ583" s="247">
        <v>1</v>
      </c>
      <c r="BA583" s="247">
        <v>1</v>
      </c>
      <c r="BB583" s="247">
        <v>1</v>
      </c>
      <c r="BC583" s="247">
        <v>1</v>
      </c>
      <c r="BD583" s="247">
        <v>1</v>
      </c>
      <c r="BE583" s="247">
        <v>1</v>
      </c>
      <c r="BF583" s="247">
        <v>1</v>
      </c>
      <c r="BG583" s="247">
        <v>1</v>
      </c>
      <c r="BH583" s="247">
        <v>1</v>
      </c>
      <c r="BI583" s="247">
        <v>1</v>
      </c>
      <c r="BJ583" s="247">
        <v>1</v>
      </c>
      <c r="BK583" s="247">
        <v>1</v>
      </c>
      <c r="BL583" s="247"/>
      <c r="BM583" s="248"/>
    </row>
    <row r="584" spans="1:65" s="236" customFormat="1" ht="5.25">
      <c r="A584" s="243">
        <v>373</v>
      </c>
      <c r="B584" s="249" t="s">
        <v>873</v>
      </c>
      <c r="C584" s="245" t="s">
        <v>526</v>
      </c>
      <c r="D584" s="246">
        <v>0.072</v>
      </c>
      <c r="E584" s="247">
        <v>1</v>
      </c>
      <c r="F584" s="247">
        <v>1</v>
      </c>
      <c r="G584" s="247">
        <v>1</v>
      </c>
      <c r="H584" s="247">
        <v>1</v>
      </c>
      <c r="I584" s="247">
        <v>1</v>
      </c>
      <c r="J584" s="247">
        <v>1</v>
      </c>
      <c r="K584" s="247">
        <v>1</v>
      </c>
      <c r="L584" s="247">
        <v>1</v>
      </c>
      <c r="M584" s="247">
        <v>1</v>
      </c>
      <c r="N584" s="247">
        <v>1</v>
      </c>
      <c r="O584" s="247">
        <v>1</v>
      </c>
      <c r="P584" s="247">
        <v>1</v>
      </c>
      <c r="Q584" s="247">
        <v>1</v>
      </c>
      <c r="R584" s="247">
        <v>1</v>
      </c>
      <c r="S584" s="247">
        <v>1</v>
      </c>
      <c r="T584" s="247">
        <v>1</v>
      </c>
      <c r="U584" s="247">
        <v>1</v>
      </c>
      <c r="V584" s="247">
        <v>1</v>
      </c>
      <c r="W584" s="247">
        <v>1</v>
      </c>
      <c r="X584" s="247">
        <v>1</v>
      </c>
      <c r="Y584" s="247">
        <v>1</v>
      </c>
      <c r="Z584" s="247">
        <v>1</v>
      </c>
      <c r="AA584" s="247">
        <v>1</v>
      </c>
      <c r="AB584" s="247">
        <v>1</v>
      </c>
      <c r="AC584" s="247">
        <v>1</v>
      </c>
      <c r="AD584" s="247">
        <v>1</v>
      </c>
      <c r="AE584" s="247">
        <v>1</v>
      </c>
      <c r="AF584" s="247">
        <v>1</v>
      </c>
      <c r="AG584" s="247">
        <v>1</v>
      </c>
      <c r="AH584" s="247">
        <v>1</v>
      </c>
      <c r="AI584" s="247">
        <v>1</v>
      </c>
      <c r="AJ584" s="247">
        <v>1</v>
      </c>
      <c r="AK584" s="247">
        <v>1</v>
      </c>
      <c r="AL584" s="247">
        <v>1</v>
      </c>
      <c r="AM584" s="247">
        <v>1</v>
      </c>
      <c r="AN584" s="247">
        <v>1</v>
      </c>
      <c r="AO584" s="247">
        <v>1</v>
      </c>
      <c r="AP584" s="247">
        <v>1</v>
      </c>
      <c r="AQ584" s="247">
        <v>1</v>
      </c>
      <c r="AR584" s="247">
        <v>1</v>
      </c>
      <c r="AS584" s="247">
        <v>1</v>
      </c>
      <c r="AT584" s="247">
        <v>1</v>
      </c>
      <c r="AU584" s="247">
        <v>1</v>
      </c>
      <c r="AV584" s="247">
        <v>1</v>
      </c>
      <c r="AW584" s="247">
        <v>1</v>
      </c>
      <c r="AX584" s="247">
        <v>1</v>
      </c>
      <c r="AY584" s="247">
        <v>1</v>
      </c>
      <c r="AZ584" s="247">
        <v>1</v>
      </c>
      <c r="BA584" s="247">
        <v>1</v>
      </c>
      <c r="BB584" s="247">
        <v>1</v>
      </c>
      <c r="BC584" s="247">
        <v>1</v>
      </c>
      <c r="BD584" s="247">
        <v>1</v>
      </c>
      <c r="BE584" s="247">
        <v>1</v>
      </c>
      <c r="BF584" s="247">
        <v>1</v>
      </c>
      <c r="BG584" s="247">
        <v>1</v>
      </c>
      <c r="BH584" s="247">
        <v>1</v>
      </c>
      <c r="BI584" s="247">
        <v>1</v>
      </c>
      <c r="BJ584" s="247">
        <v>1</v>
      </c>
      <c r="BK584" s="247">
        <v>1</v>
      </c>
      <c r="BL584" s="247"/>
      <c r="BM584" s="248"/>
    </row>
    <row r="585" spans="1:65" s="236" customFormat="1" ht="5.25">
      <c r="A585" s="243">
        <v>374</v>
      </c>
      <c r="B585" s="249" t="s">
        <v>874</v>
      </c>
      <c r="C585" s="245" t="s">
        <v>526</v>
      </c>
      <c r="D585" s="246">
        <v>0.07</v>
      </c>
      <c r="E585" s="247">
        <v>1</v>
      </c>
      <c r="F585" s="247">
        <v>1</v>
      </c>
      <c r="G585" s="247">
        <v>1</v>
      </c>
      <c r="H585" s="247">
        <v>1</v>
      </c>
      <c r="I585" s="247">
        <v>1</v>
      </c>
      <c r="J585" s="247">
        <v>1</v>
      </c>
      <c r="K585" s="247">
        <v>1</v>
      </c>
      <c r="L585" s="247">
        <v>1</v>
      </c>
      <c r="M585" s="247">
        <v>1</v>
      </c>
      <c r="N585" s="247">
        <v>1</v>
      </c>
      <c r="O585" s="247">
        <v>1</v>
      </c>
      <c r="P585" s="247">
        <v>1</v>
      </c>
      <c r="Q585" s="247">
        <v>1</v>
      </c>
      <c r="R585" s="247">
        <v>1</v>
      </c>
      <c r="S585" s="247">
        <v>1</v>
      </c>
      <c r="T585" s="247">
        <v>1</v>
      </c>
      <c r="U585" s="247">
        <v>1</v>
      </c>
      <c r="V585" s="247">
        <v>1</v>
      </c>
      <c r="W585" s="247">
        <v>1</v>
      </c>
      <c r="X585" s="247">
        <v>1</v>
      </c>
      <c r="Y585" s="247">
        <v>1</v>
      </c>
      <c r="Z585" s="247">
        <v>1</v>
      </c>
      <c r="AA585" s="247">
        <v>1</v>
      </c>
      <c r="AB585" s="247">
        <v>1</v>
      </c>
      <c r="AC585" s="247">
        <v>1</v>
      </c>
      <c r="AD585" s="247">
        <v>1</v>
      </c>
      <c r="AE585" s="247">
        <v>1</v>
      </c>
      <c r="AF585" s="247">
        <v>1</v>
      </c>
      <c r="AG585" s="247">
        <v>1</v>
      </c>
      <c r="AH585" s="247">
        <v>1</v>
      </c>
      <c r="AI585" s="247">
        <v>1</v>
      </c>
      <c r="AJ585" s="247">
        <v>1</v>
      </c>
      <c r="AK585" s="247">
        <v>1</v>
      </c>
      <c r="AL585" s="247">
        <v>1</v>
      </c>
      <c r="AM585" s="247">
        <v>1</v>
      </c>
      <c r="AN585" s="247">
        <v>1</v>
      </c>
      <c r="AO585" s="247">
        <v>1</v>
      </c>
      <c r="AP585" s="247">
        <v>1</v>
      </c>
      <c r="AQ585" s="247">
        <v>1</v>
      </c>
      <c r="AR585" s="247">
        <v>1</v>
      </c>
      <c r="AS585" s="247">
        <v>1</v>
      </c>
      <c r="AT585" s="247">
        <v>1</v>
      </c>
      <c r="AU585" s="247">
        <v>1</v>
      </c>
      <c r="AV585" s="247">
        <v>1</v>
      </c>
      <c r="AW585" s="247">
        <v>1</v>
      </c>
      <c r="AX585" s="247">
        <v>1</v>
      </c>
      <c r="AY585" s="247">
        <v>1</v>
      </c>
      <c r="AZ585" s="247">
        <v>1</v>
      </c>
      <c r="BA585" s="247">
        <v>1</v>
      </c>
      <c r="BB585" s="247">
        <v>1</v>
      </c>
      <c r="BC585" s="247">
        <v>1</v>
      </c>
      <c r="BD585" s="247">
        <v>1</v>
      </c>
      <c r="BE585" s="247">
        <v>1</v>
      </c>
      <c r="BF585" s="247">
        <v>1</v>
      </c>
      <c r="BG585" s="247">
        <v>1</v>
      </c>
      <c r="BH585" s="247">
        <v>1</v>
      </c>
      <c r="BI585" s="247">
        <v>1</v>
      </c>
      <c r="BJ585" s="247">
        <v>1</v>
      </c>
      <c r="BK585" s="247">
        <v>1</v>
      </c>
      <c r="BL585" s="247"/>
      <c r="BM585" s="248"/>
    </row>
    <row r="586" spans="1:65" s="236" customFormat="1" ht="5.25">
      <c r="A586" s="243">
        <v>375</v>
      </c>
      <c r="B586" s="249" t="s">
        <v>875</v>
      </c>
      <c r="C586" s="245" t="s">
        <v>526</v>
      </c>
      <c r="D586" s="246">
        <v>0.09</v>
      </c>
      <c r="E586" s="247">
        <v>1</v>
      </c>
      <c r="F586" s="247">
        <v>1</v>
      </c>
      <c r="G586" s="247">
        <v>1</v>
      </c>
      <c r="H586" s="247">
        <v>1</v>
      </c>
      <c r="I586" s="247">
        <v>1</v>
      </c>
      <c r="J586" s="247">
        <v>1</v>
      </c>
      <c r="K586" s="247">
        <v>1</v>
      </c>
      <c r="L586" s="247">
        <v>1</v>
      </c>
      <c r="M586" s="247">
        <v>1</v>
      </c>
      <c r="N586" s="247">
        <v>1</v>
      </c>
      <c r="O586" s="247">
        <v>1</v>
      </c>
      <c r="P586" s="247">
        <v>1</v>
      </c>
      <c r="Q586" s="247">
        <v>1</v>
      </c>
      <c r="R586" s="247">
        <v>1</v>
      </c>
      <c r="S586" s="247">
        <v>1</v>
      </c>
      <c r="T586" s="247">
        <v>1</v>
      </c>
      <c r="U586" s="247">
        <v>1</v>
      </c>
      <c r="V586" s="247">
        <v>1</v>
      </c>
      <c r="W586" s="247">
        <v>1</v>
      </c>
      <c r="X586" s="247">
        <v>1</v>
      </c>
      <c r="Y586" s="247">
        <v>1</v>
      </c>
      <c r="Z586" s="247">
        <v>1</v>
      </c>
      <c r="AA586" s="247">
        <v>1</v>
      </c>
      <c r="AB586" s="247">
        <v>1</v>
      </c>
      <c r="AC586" s="247">
        <v>1</v>
      </c>
      <c r="AD586" s="247">
        <v>1</v>
      </c>
      <c r="AE586" s="247">
        <v>1</v>
      </c>
      <c r="AF586" s="247">
        <v>1</v>
      </c>
      <c r="AG586" s="247">
        <v>1</v>
      </c>
      <c r="AH586" s="247">
        <v>1</v>
      </c>
      <c r="AI586" s="247">
        <v>1</v>
      </c>
      <c r="AJ586" s="247">
        <v>1</v>
      </c>
      <c r="AK586" s="247">
        <v>1</v>
      </c>
      <c r="AL586" s="247">
        <v>1</v>
      </c>
      <c r="AM586" s="247">
        <v>1</v>
      </c>
      <c r="AN586" s="247">
        <v>1</v>
      </c>
      <c r="AO586" s="247">
        <v>1</v>
      </c>
      <c r="AP586" s="247">
        <v>1</v>
      </c>
      <c r="AQ586" s="247">
        <v>1</v>
      </c>
      <c r="AR586" s="247">
        <v>1</v>
      </c>
      <c r="AS586" s="247">
        <v>1</v>
      </c>
      <c r="AT586" s="247">
        <v>1</v>
      </c>
      <c r="AU586" s="247">
        <v>1</v>
      </c>
      <c r="AV586" s="247">
        <v>1</v>
      </c>
      <c r="AW586" s="247">
        <v>1</v>
      </c>
      <c r="AX586" s="247">
        <v>1</v>
      </c>
      <c r="AY586" s="247">
        <v>1</v>
      </c>
      <c r="AZ586" s="247">
        <v>1</v>
      </c>
      <c r="BA586" s="247">
        <v>1</v>
      </c>
      <c r="BB586" s="247">
        <v>1</v>
      </c>
      <c r="BC586" s="247">
        <v>1</v>
      </c>
      <c r="BD586" s="247">
        <v>1</v>
      </c>
      <c r="BE586" s="247">
        <v>1</v>
      </c>
      <c r="BF586" s="247">
        <v>1</v>
      </c>
      <c r="BG586" s="247">
        <v>1</v>
      </c>
      <c r="BH586" s="247">
        <v>1</v>
      </c>
      <c r="BI586" s="247">
        <v>1</v>
      </c>
      <c r="BJ586" s="247">
        <v>1</v>
      </c>
      <c r="BK586" s="247">
        <v>1</v>
      </c>
      <c r="BL586" s="247"/>
      <c r="BM586" s="248"/>
    </row>
    <row r="587" spans="1:65" s="236" customFormat="1" ht="5.25">
      <c r="A587" s="243">
        <v>376</v>
      </c>
      <c r="B587" s="249" t="s">
        <v>876</v>
      </c>
      <c r="C587" s="245" t="s">
        <v>526</v>
      </c>
      <c r="D587" s="246">
        <v>0.072</v>
      </c>
      <c r="E587" s="247">
        <v>1</v>
      </c>
      <c r="F587" s="247">
        <v>1</v>
      </c>
      <c r="G587" s="247">
        <v>1</v>
      </c>
      <c r="H587" s="247">
        <v>1</v>
      </c>
      <c r="I587" s="247">
        <v>1</v>
      </c>
      <c r="J587" s="247">
        <v>1</v>
      </c>
      <c r="K587" s="247">
        <v>1</v>
      </c>
      <c r="L587" s="247">
        <v>1</v>
      </c>
      <c r="M587" s="247">
        <v>1</v>
      </c>
      <c r="N587" s="247">
        <v>1</v>
      </c>
      <c r="O587" s="247">
        <v>1</v>
      </c>
      <c r="P587" s="247">
        <v>1</v>
      </c>
      <c r="Q587" s="247">
        <v>1</v>
      </c>
      <c r="R587" s="247">
        <v>1</v>
      </c>
      <c r="S587" s="247">
        <v>1</v>
      </c>
      <c r="T587" s="247">
        <v>1</v>
      </c>
      <c r="U587" s="247">
        <v>1</v>
      </c>
      <c r="V587" s="247">
        <v>1</v>
      </c>
      <c r="W587" s="247">
        <v>1</v>
      </c>
      <c r="X587" s="247">
        <v>1</v>
      </c>
      <c r="Y587" s="247">
        <v>1</v>
      </c>
      <c r="Z587" s="247">
        <v>1</v>
      </c>
      <c r="AA587" s="247">
        <v>1</v>
      </c>
      <c r="AB587" s="247">
        <v>1</v>
      </c>
      <c r="AC587" s="247">
        <v>1</v>
      </c>
      <c r="AD587" s="247">
        <v>1</v>
      </c>
      <c r="AE587" s="247">
        <v>1</v>
      </c>
      <c r="AF587" s="247">
        <v>1</v>
      </c>
      <c r="AG587" s="247">
        <v>1</v>
      </c>
      <c r="AH587" s="247">
        <v>1</v>
      </c>
      <c r="AI587" s="247">
        <v>1</v>
      </c>
      <c r="AJ587" s="247">
        <v>1</v>
      </c>
      <c r="AK587" s="247">
        <v>1</v>
      </c>
      <c r="AL587" s="247">
        <v>1</v>
      </c>
      <c r="AM587" s="247">
        <v>1</v>
      </c>
      <c r="AN587" s="247">
        <v>1</v>
      </c>
      <c r="AO587" s="247">
        <v>1</v>
      </c>
      <c r="AP587" s="247">
        <v>1</v>
      </c>
      <c r="AQ587" s="247">
        <v>1</v>
      </c>
      <c r="AR587" s="247">
        <v>1</v>
      </c>
      <c r="AS587" s="247">
        <v>1</v>
      </c>
      <c r="AT587" s="247">
        <v>1</v>
      </c>
      <c r="AU587" s="247">
        <v>1</v>
      </c>
      <c r="AV587" s="247">
        <v>1</v>
      </c>
      <c r="AW587" s="247">
        <v>1</v>
      </c>
      <c r="AX587" s="247">
        <v>1</v>
      </c>
      <c r="AY587" s="247">
        <v>1</v>
      </c>
      <c r="AZ587" s="247">
        <v>1</v>
      </c>
      <c r="BA587" s="247">
        <v>1</v>
      </c>
      <c r="BB587" s="247">
        <v>1</v>
      </c>
      <c r="BC587" s="247">
        <v>1</v>
      </c>
      <c r="BD587" s="247">
        <v>1</v>
      </c>
      <c r="BE587" s="247">
        <v>1</v>
      </c>
      <c r="BF587" s="247">
        <v>1</v>
      </c>
      <c r="BG587" s="247">
        <v>1</v>
      </c>
      <c r="BH587" s="247">
        <v>1</v>
      </c>
      <c r="BI587" s="247">
        <v>1</v>
      </c>
      <c r="BJ587" s="247">
        <v>1</v>
      </c>
      <c r="BK587" s="247">
        <v>1</v>
      </c>
      <c r="BL587" s="247"/>
      <c r="BM587" s="248"/>
    </row>
    <row r="588" spans="1:65" s="236" customFormat="1" ht="5.25">
      <c r="A588" s="243">
        <v>377</v>
      </c>
      <c r="B588" s="249" t="s">
        <v>877</v>
      </c>
      <c r="C588" s="245" t="s">
        <v>526</v>
      </c>
      <c r="D588" s="246">
        <v>0.07</v>
      </c>
      <c r="E588" s="247">
        <v>1</v>
      </c>
      <c r="F588" s="247">
        <v>1</v>
      </c>
      <c r="G588" s="247">
        <v>1</v>
      </c>
      <c r="H588" s="247">
        <v>1</v>
      </c>
      <c r="I588" s="247">
        <v>1</v>
      </c>
      <c r="J588" s="247">
        <v>1</v>
      </c>
      <c r="K588" s="247">
        <v>1</v>
      </c>
      <c r="L588" s="247">
        <v>1</v>
      </c>
      <c r="M588" s="247">
        <v>1</v>
      </c>
      <c r="N588" s="247">
        <v>1</v>
      </c>
      <c r="O588" s="247">
        <v>1</v>
      </c>
      <c r="P588" s="247">
        <v>1</v>
      </c>
      <c r="Q588" s="247">
        <v>1</v>
      </c>
      <c r="R588" s="247">
        <v>1</v>
      </c>
      <c r="S588" s="247">
        <v>1</v>
      </c>
      <c r="T588" s="247">
        <v>1</v>
      </c>
      <c r="U588" s="247">
        <v>1</v>
      </c>
      <c r="V588" s="247">
        <v>1</v>
      </c>
      <c r="W588" s="247">
        <v>1</v>
      </c>
      <c r="X588" s="247">
        <v>1</v>
      </c>
      <c r="Y588" s="247">
        <v>1</v>
      </c>
      <c r="Z588" s="247">
        <v>1</v>
      </c>
      <c r="AA588" s="247">
        <v>1</v>
      </c>
      <c r="AB588" s="247">
        <v>1</v>
      </c>
      <c r="AC588" s="247">
        <v>1</v>
      </c>
      <c r="AD588" s="247">
        <v>1</v>
      </c>
      <c r="AE588" s="247">
        <v>1</v>
      </c>
      <c r="AF588" s="247">
        <v>1</v>
      </c>
      <c r="AG588" s="247">
        <v>1</v>
      </c>
      <c r="AH588" s="247">
        <v>1</v>
      </c>
      <c r="AI588" s="247">
        <v>1</v>
      </c>
      <c r="AJ588" s="247">
        <v>1</v>
      </c>
      <c r="AK588" s="247">
        <v>1</v>
      </c>
      <c r="AL588" s="247">
        <v>1</v>
      </c>
      <c r="AM588" s="247">
        <v>1</v>
      </c>
      <c r="AN588" s="247">
        <v>1</v>
      </c>
      <c r="AO588" s="247">
        <v>1</v>
      </c>
      <c r="AP588" s="247">
        <v>1</v>
      </c>
      <c r="AQ588" s="247">
        <v>1</v>
      </c>
      <c r="AR588" s="247">
        <v>1</v>
      </c>
      <c r="AS588" s="247">
        <v>1</v>
      </c>
      <c r="AT588" s="247">
        <v>1</v>
      </c>
      <c r="AU588" s="247">
        <v>1</v>
      </c>
      <c r="AV588" s="247">
        <v>1</v>
      </c>
      <c r="AW588" s="247">
        <v>1</v>
      </c>
      <c r="AX588" s="247">
        <v>1</v>
      </c>
      <c r="AY588" s="247">
        <v>1</v>
      </c>
      <c r="AZ588" s="247">
        <v>1</v>
      </c>
      <c r="BA588" s="247">
        <v>1</v>
      </c>
      <c r="BB588" s="247">
        <v>1</v>
      </c>
      <c r="BC588" s="247">
        <v>1</v>
      </c>
      <c r="BD588" s="247">
        <v>1</v>
      </c>
      <c r="BE588" s="247">
        <v>1</v>
      </c>
      <c r="BF588" s="247">
        <v>1</v>
      </c>
      <c r="BG588" s="247">
        <v>1</v>
      </c>
      <c r="BH588" s="247">
        <v>1</v>
      </c>
      <c r="BI588" s="247">
        <v>1</v>
      </c>
      <c r="BJ588" s="247">
        <v>1</v>
      </c>
      <c r="BK588" s="247">
        <v>1</v>
      </c>
      <c r="BL588" s="247"/>
      <c r="BM588" s="248"/>
    </row>
    <row r="589" spans="1:65" s="236" customFormat="1" ht="5.25">
      <c r="A589" s="243">
        <v>378</v>
      </c>
      <c r="B589" s="249" t="s">
        <v>878</v>
      </c>
      <c r="C589" s="245" t="s">
        <v>526</v>
      </c>
      <c r="D589" s="246">
        <v>0.085</v>
      </c>
      <c r="E589" s="247">
        <v>1</v>
      </c>
      <c r="F589" s="247">
        <v>1</v>
      </c>
      <c r="G589" s="247">
        <v>1</v>
      </c>
      <c r="H589" s="247">
        <v>1</v>
      </c>
      <c r="I589" s="247">
        <v>1</v>
      </c>
      <c r="J589" s="247">
        <v>1</v>
      </c>
      <c r="K589" s="247">
        <v>1</v>
      </c>
      <c r="L589" s="247">
        <v>1</v>
      </c>
      <c r="M589" s="247">
        <v>1</v>
      </c>
      <c r="N589" s="247">
        <v>1</v>
      </c>
      <c r="O589" s="247">
        <v>1</v>
      </c>
      <c r="P589" s="247">
        <v>1</v>
      </c>
      <c r="Q589" s="247">
        <v>1</v>
      </c>
      <c r="R589" s="247">
        <v>1</v>
      </c>
      <c r="S589" s="247">
        <v>1</v>
      </c>
      <c r="T589" s="247">
        <v>1</v>
      </c>
      <c r="U589" s="247">
        <v>1</v>
      </c>
      <c r="V589" s="247">
        <v>1</v>
      </c>
      <c r="W589" s="247">
        <v>1</v>
      </c>
      <c r="X589" s="247">
        <v>1</v>
      </c>
      <c r="Y589" s="247">
        <v>1</v>
      </c>
      <c r="Z589" s="247">
        <v>1</v>
      </c>
      <c r="AA589" s="247">
        <v>1</v>
      </c>
      <c r="AB589" s="247">
        <v>1</v>
      </c>
      <c r="AC589" s="247">
        <v>1</v>
      </c>
      <c r="AD589" s="247">
        <v>1</v>
      </c>
      <c r="AE589" s="247">
        <v>1</v>
      </c>
      <c r="AF589" s="247">
        <v>1</v>
      </c>
      <c r="AG589" s="247">
        <v>1</v>
      </c>
      <c r="AH589" s="247">
        <v>1</v>
      </c>
      <c r="AI589" s="247">
        <v>1</v>
      </c>
      <c r="AJ589" s="247">
        <v>1</v>
      </c>
      <c r="AK589" s="247">
        <v>1</v>
      </c>
      <c r="AL589" s="247">
        <v>1</v>
      </c>
      <c r="AM589" s="247">
        <v>1</v>
      </c>
      <c r="AN589" s="247">
        <v>1</v>
      </c>
      <c r="AO589" s="247">
        <v>1</v>
      </c>
      <c r="AP589" s="247">
        <v>1</v>
      </c>
      <c r="AQ589" s="247">
        <v>1</v>
      </c>
      <c r="AR589" s="247">
        <v>1</v>
      </c>
      <c r="AS589" s="247">
        <v>1</v>
      </c>
      <c r="AT589" s="247">
        <v>1</v>
      </c>
      <c r="AU589" s="247">
        <v>1</v>
      </c>
      <c r="AV589" s="247">
        <v>1</v>
      </c>
      <c r="AW589" s="247">
        <v>1</v>
      </c>
      <c r="AX589" s="247">
        <v>1</v>
      </c>
      <c r="AY589" s="247">
        <v>1</v>
      </c>
      <c r="AZ589" s="247">
        <v>1</v>
      </c>
      <c r="BA589" s="247">
        <v>1</v>
      </c>
      <c r="BB589" s="247">
        <v>1</v>
      </c>
      <c r="BC589" s="247">
        <v>1</v>
      </c>
      <c r="BD589" s="247">
        <v>1</v>
      </c>
      <c r="BE589" s="247">
        <v>1</v>
      </c>
      <c r="BF589" s="247">
        <v>1</v>
      </c>
      <c r="BG589" s="247">
        <v>1</v>
      </c>
      <c r="BH589" s="247">
        <v>1</v>
      </c>
      <c r="BI589" s="247">
        <v>1</v>
      </c>
      <c r="BJ589" s="247">
        <v>1</v>
      </c>
      <c r="BK589" s="247">
        <v>1</v>
      </c>
      <c r="BL589" s="247"/>
      <c r="BM589" s="248"/>
    </row>
    <row r="590" spans="1:65" s="236" customFormat="1" ht="5.25">
      <c r="A590" s="243">
        <v>379</v>
      </c>
      <c r="B590" s="249" t="s">
        <v>879</v>
      </c>
      <c r="C590" s="245" t="s">
        <v>526</v>
      </c>
      <c r="D590" s="246">
        <v>0.072</v>
      </c>
      <c r="E590" s="247">
        <v>1</v>
      </c>
      <c r="F590" s="247">
        <v>1</v>
      </c>
      <c r="G590" s="247">
        <v>1</v>
      </c>
      <c r="H590" s="247">
        <v>1</v>
      </c>
      <c r="I590" s="247">
        <v>1</v>
      </c>
      <c r="J590" s="247">
        <v>1</v>
      </c>
      <c r="K590" s="247">
        <v>1</v>
      </c>
      <c r="L590" s="247">
        <v>1</v>
      </c>
      <c r="M590" s="247">
        <v>1</v>
      </c>
      <c r="N590" s="247">
        <v>1</v>
      </c>
      <c r="O590" s="247">
        <v>1</v>
      </c>
      <c r="P590" s="247">
        <v>1</v>
      </c>
      <c r="Q590" s="247">
        <v>1</v>
      </c>
      <c r="R590" s="247">
        <v>1</v>
      </c>
      <c r="S590" s="247">
        <v>1</v>
      </c>
      <c r="T590" s="247">
        <v>1</v>
      </c>
      <c r="U590" s="247">
        <v>1</v>
      </c>
      <c r="V590" s="247">
        <v>1</v>
      </c>
      <c r="W590" s="247">
        <v>1</v>
      </c>
      <c r="X590" s="247">
        <v>1</v>
      </c>
      <c r="Y590" s="247">
        <v>1</v>
      </c>
      <c r="Z590" s="247">
        <v>1</v>
      </c>
      <c r="AA590" s="247">
        <v>1</v>
      </c>
      <c r="AB590" s="247">
        <v>1</v>
      </c>
      <c r="AC590" s="247">
        <v>1</v>
      </c>
      <c r="AD590" s="247">
        <v>1</v>
      </c>
      <c r="AE590" s="247">
        <v>1</v>
      </c>
      <c r="AF590" s="247">
        <v>1</v>
      </c>
      <c r="AG590" s="247">
        <v>1</v>
      </c>
      <c r="AH590" s="247">
        <v>1</v>
      </c>
      <c r="AI590" s="247">
        <v>1</v>
      </c>
      <c r="AJ590" s="247">
        <v>1</v>
      </c>
      <c r="AK590" s="247">
        <v>1</v>
      </c>
      <c r="AL590" s="247">
        <v>1</v>
      </c>
      <c r="AM590" s="247">
        <v>1</v>
      </c>
      <c r="AN590" s="247">
        <v>1</v>
      </c>
      <c r="AO590" s="247">
        <v>1</v>
      </c>
      <c r="AP590" s="247">
        <v>1</v>
      </c>
      <c r="AQ590" s="247">
        <v>1</v>
      </c>
      <c r="AR590" s="247">
        <v>1</v>
      </c>
      <c r="AS590" s="247">
        <v>1</v>
      </c>
      <c r="AT590" s="247">
        <v>1</v>
      </c>
      <c r="AU590" s="247">
        <v>1</v>
      </c>
      <c r="AV590" s="247">
        <v>1</v>
      </c>
      <c r="AW590" s="247">
        <v>1</v>
      </c>
      <c r="AX590" s="247">
        <v>1</v>
      </c>
      <c r="AY590" s="247">
        <v>1</v>
      </c>
      <c r="AZ590" s="247">
        <v>1</v>
      </c>
      <c r="BA590" s="247">
        <v>1</v>
      </c>
      <c r="BB590" s="247">
        <v>1</v>
      </c>
      <c r="BC590" s="247">
        <v>1</v>
      </c>
      <c r="BD590" s="247">
        <v>1</v>
      </c>
      <c r="BE590" s="247">
        <v>1</v>
      </c>
      <c r="BF590" s="247">
        <v>1</v>
      </c>
      <c r="BG590" s="247">
        <v>1</v>
      </c>
      <c r="BH590" s="247">
        <v>1</v>
      </c>
      <c r="BI590" s="247">
        <v>1</v>
      </c>
      <c r="BJ590" s="247">
        <v>1</v>
      </c>
      <c r="BK590" s="247">
        <v>1</v>
      </c>
      <c r="BL590" s="247"/>
      <c r="BM590" s="248"/>
    </row>
    <row r="591" spans="1:65" s="236" customFormat="1" ht="5.25">
      <c r="A591" s="243">
        <v>380</v>
      </c>
      <c r="B591" s="249" t="s">
        <v>880</v>
      </c>
      <c r="C591" s="245" t="s">
        <v>526</v>
      </c>
      <c r="D591" s="246">
        <v>0.072</v>
      </c>
      <c r="E591" s="247">
        <v>1</v>
      </c>
      <c r="F591" s="247">
        <v>1</v>
      </c>
      <c r="G591" s="247">
        <v>1</v>
      </c>
      <c r="H591" s="247">
        <v>1</v>
      </c>
      <c r="I591" s="247">
        <v>1</v>
      </c>
      <c r="J591" s="247">
        <v>1</v>
      </c>
      <c r="K591" s="247">
        <v>1</v>
      </c>
      <c r="L591" s="247">
        <v>1</v>
      </c>
      <c r="M591" s="247">
        <v>1</v>
      </c>
      <c r="N591" s="247">
        <v>1</v>
      </c>
      <c r="O591" s="247">
        <v>1</v>
      </c>
      <c r="P591" s="247">
        <v>1</v>
      </c>
      <c r="Q591" s="247">
        <v>1</v>
      </c>
      <c r="R591" s="247">
        <v>1</v>
      </c>
      <c r="S591" s="247">
        <v>1</v>
      </c>
      <c r="T591" s="247">
        <v>1</v>
      </c>
      <c r="U591" s="247">
        <v>1</v>
      </c>
      <c r="V591" s="247">
        <v>1</v>
      </c>
      <c r="W591" s="247">
        <v>1</v>
      </c>
      <c r="X591" s="247">
        <v>1</v>
      </c>
      <c r="Y591" s="247">
        <v>1</v>
      </c>
      <c r="Z591" s="247">
        <v>1</v>
      </c>
      <c r="AA591" s="247">
        <v>1</v>
      </c>
      <c r="AB591" s="247">
        <v>1</v>
      </c>
      <c r="AC591" s="247">
        <v>1</v>
      </c>
      <c r="AD591" s="247">
        <v>1</v>
      </c>
      <c r="AE591" s="247">
        <v>1</v>
      </c>
      <c r="AF591" s="247">
        <v>1</v>
      </c>
      <c r="AG591" s="247">
        <v>1</v>
      </c>
      <c r="AH591" s="247">
        <v>1</v>
      </c>
      <c r="AI591" s="247">
        <v>1</v>
      </c>
      <c r="AJ591" s="247">
        <v>1</v>
      </c>
      <c r="AK591" s="247">
        <v>1</v>
      </c>
      <c r="AL591" s="247">
        <v>1</v>
      </c>
      <c r="AM591" s="247">
        <v>1</v>
      </c>
      <c r="AN591" s="247">
        <v>1</v>
      </c>
      <c r="AO591" s="247">
        <v>1</v>
      </c>
      <c r="AP591" s="247">
        <v>1</v>
      </c>
      <c r="AQ591" s="247">
        <v>1</v>
      </c>
      <c r="AR591" s="247">
        <v>1</v>
      </c>
      <c r="AS591" s="247">
        <v>1</v>
      </c>
      <c r="AT591" s="247">
        <v>1</v>
      </c>
      <c r="AU591" s="247">
        <v>1</v>
      </c>
      <c r="AV591" s="247">
        <v>1</v>
      </c>
      <c r="AW591" s="247">
        <v>1</v>
      </c>
      <c r="AX591" s="247">
        <v>1</v>
      </c>
      <c r="AY591" s="247">
        <v>1</v>
      </c>
      <c r="AZ591" s="247">
        <v>1</v>
      </c>
      <c r="BA591" s="247">
        <v>1</v>
      </c>
      <c r="BB591" s="247">
        <v>1</v>
      </c>
      <c r="BC591" s="247">
        <v>1</v>
      </c>
      <c r="BD591" s="247">
        <v>1</v>
      </c>
      <c r="BE591" s="247">
        <v>1</v>
      </c>
      <c r="BF591" s="247">
        <v>1</v>
      </c>
      <c r="BG591" s="247">
        <v>1</v>
      </c>
      <c r="BH591" s="247">
        <v>1</v>
      </c>
      <c r="BI591" s="247">
        <v>1</v>
      </c>
      <c r="BJ591" s="247">
        <v>1</v>
      </c>
      <c r="BK591" s="247">
        <v>1</v>
      </c>
      <c r="BL591" s="247"/>
      <c r="BM591" s="248"/>
    </row>
    <row r="592" spans="1:65" s="236" customFormat="1" ht="5.25">
      <c r="A592" s="243">
        <v>381</v>
      </c>
      <c r="B592" s="249" t="s">
        <v>881</v>
      </c>
      <c r="C592" s="245" t="s">
        <v>526</v>
      </c>
      <c r="D592" s="246">
        <v>0.08</v>
      </c>
      <c r="E592" s="247">
        <v>1</v>
      </c>
      <c r="F592" s="247">
        <v>1</v>
      </c>
      <c r="G592" s="247">
        <v>1</v>
      </c>
      <c r="H592" s="247">
        <v>1</v>
      </c>
      <c r="I592" s="247">
        <v>1</v>
      </c>
      <c r="J592" s="247">
        <v>1</v>
      </c>
      <c r="K592" s="247">
        <v>1</v>
      </c>
      <c r="L592" s="247">
        <v>1</v>
      </c>
      <c r="M592" s="247">
        <v>1</v>
      </c>
      <c r="N592" s="247">
        <v>1</v>
      </c>
      <c r="O592" s="247">
        <v>1</v>
      </c>
      <c r="P592" s="247">
        <v>1</v>
      </c>
      <c r="Q592" s="247">
        <v>1</v>
      </c>
      <c r="R592" s="247">
        <v>1</v>
      </c>
      <c r="S592" s="247">
        <v>1</v>
      </c>
      <c r="T592" s="247">
        <v>1</v>
      </c>
      <c r="U592" s="247">
        <v>1</v>
      </c>
      <c r="V592" s="247">
        <v>1</v>
      </c>
      <c r="W592" s="247">
        <v>1</v>
      </c>
      <c r="X592" s="247">
        <v>1</v>
      </c>
      <c r="Y592" s="247">
        <v>1</v>
      </c>
      <c r="Z592" s="247">
        <v>1</v>
      </c>
      <c r="AA592" s="247">
        <v>1</v>
      </c>
      <c r="AB592" s="247">
        <v>1</v>
      </c>
      <c r="AC592" s="247">
        <v>1</v>
      </c>
      <c r="AD592" s="247">
        <v>1</v>
      </c>
      <c r="AE592" s="247">
        <v>1</v>
      </c>
      <c r="AF592" s="247">
        <v>1</v>
      </c>
      <c r="AG592" s="247">
        <v>1</v>
      </c>
      <c r="AH592" s="247">
        <v>1</v>
      </c>
      <c r="AI592" s="247">
        <v>1</v>
      </c>
      <c r="AJ592" s="247">
        <v>1</v>
      </c>
      <c r="AK592" s="247">
        <v>1</v>
      </c>
      <c r="AL592" s="247">
        <v>1</v>
      </c>
      <c r="AM592" s="247">
        <v>1</v>
      </c>
      <c r="AN592" s="247">
        <v>1</v>
      </c>
      <c r="AO592" s="247">
        <v>1</v>
      </c>
      <c r="AP592" s="247">
        <v>1</v>
      </c>
      <c r="AQ592" s="247">
        <v>1</v>
      </c>
      <c r="AR592" s="247">
        <v>1</v>
      </c>
      <c r="AS592" s="247">
        <v>1</v>
      </c>
      <c r="AT592" s="247">
        <v>1</v>
      </c>
      <c r="AU592" s="247">
        <v>1</v>
      </c>
      <c r="AV592" s="247">
        <v>1</v>
      </c>
      <c r="AW592" s="247">
        <v>1</v>
      </c>
      <c r="AX592" s="247">
        <v>1</v>
      </c>
      <c r="AY592" s="247">
        <v>1</v>
      </c>
      <c r="AZ592" s="247">
        <v>1</v>
      </c>
      <c r="BA592" s="247">
        <v>1</v>
      </c>
      <c r="BB592" s="247">
        <v>1</v>
      </c>
      <c r="BC592" s="247">
        <v>1</v>
      </c>
      <c r="BD592" s="247">
        <v>1</v>
      </c>
      <c r="BE592" s="247">
        <v>1</v>
      </c>
      <c r="BF592" s="247">
        <v>1</v>
      </c>
      <c r="BG592" s="247">
        <v>1</v>
      </c>
      <c r="BH592" s="247">
        <v>1</v>
      </c>
      <c r="BI592" s="247">
        <v>1</v>
      </c>
      <c r="BJ592" s="247">
        <v>1</v>
      </c>
      <c r="BK592" s="247">
        <v>1</v>
      </c>
      <c r="BL592" s="247"/>
      <c r="BM592" s="248"/>
    </row>
    <row r="593" spans="1:65" s="236" customFormat="1" ht="5.25">
      <c r="A593" s="243">
        <v>382</v>
      </c>
      <c r="B593" s="249" t="s">
        <v>882</v>
      </c>
      <c r="C593" s="245" t="s">
        <v>526</v>
      </c>
      <c r="D593" s="246">
        <v>0.08</v>
      </c>
      <c r="E593" s="247">
        <v>1</v>
      </c>
      <c r="F593" s="247">
        <v>1</v>
      </c>
      <c r="G593" s="247">
        <v>1</v>
      </c>
      <c r="H593" s="247">
        <v>1</v>
      </c>
      <c r="I593" s="247">
        <v>1</v>
      </c>
      <c r="J593" s="247">
        <v>1</v>
      </c>
      <c r="K593" s="247">
        <v>1</v>
      </c>
      <c r="L593" s="247">
        <v>1</v>
      </c>
      <c r="M593" s="247">
        <v>1</v>
      </c>
      <c r="N593" s="247">
        <v>1</v>
      </c>
      <c r="O593" s="247">
        <v>1</v>
      </c>
      <c r="P593" s="247">
        <v>1</v>
      </c>
      <c r="Q593" s="247">
        <v>1</v>
      </c>
      <c r="R593" s="247">
        <v>1</v>
      </c>
      <c r="S593" s="247">
        <v>1</v>
      </c>
      <c r="T593" s="247">
        <v>1</v>
      </c>
      <c r="U593" s="247">
        <v>1</v>
      </c>
      <c r="V593" s="247">
        <v>1</v>
      </c>
      <c r="W593" s="247">
        <v>1</v>
      </c>
      <c r="X593" s="247">
        <v>1</v>
      </c>
      <c r="Y593" s="247">
        <v>1</v>
      </c>
      <c r="Z593" s="247">
        <v>1</v>
      </c>
      <c r="AA593" s="247">
        <v>1</v>
      </c>
      <c r="AB593" s="247">
        <v>1</v>
      </c>
      <c r="AC593" s="247">
        <v>1</v>
      </c>
      <c r="AD593" s="247">
        <v>1</v>
      </c>
      <c r="AE593" s="247">
        <v>1</v>
      </c>
      <c r="AF593" s="247">
        <v>1</v>
      </c>
      <c r="AG593" s="247">
        <v>1</v>
      </c>
      <c r="AH593" s="247">
        <v>1</v>
      </c>
      <c r="AI593" s="247">
        <v>1</v>
      </c>
      <c r="AJ593" s="247">
        <v>1</v>
      </c>
      <c r="AK593" s="247">
        <v>1</v>
      </c>
      <c r="AL593" s="247">
        <v>1</v>
      </c>
      <c r="AM593" s="247">
        <v>1</v>
      </c>
      <c r="AN593" s="247">
        <v>1</v>
      </c>
      <c r="AO593" s="247">
        <v>1</v>
      </c>
      <c r="AP593" s="247">
        <v>1</v>
      </c>
      <c r="AQ593" s="247">
        <v>1</v>
      </c>
      <c r="AR593" s="247">
        <v>1</v>
      </c>
      <c r="AS593" s="247">
        <v>1</v>
      </c>
      <c r="AT593" s="247">
        <v>1</v>
      </c>
      <c r="AU593" s="247">
        <v>1</v>
      </c>
      <c r="AV593" s="247">
        <v>1</v>
      </c>
      <c r="AW593" s="247">
        <v>1</v>
      </c>
      <c r="AX593" s="247">
        <v>1</v>
      </c>
      <c r="AY593" s="247">
        <v>1</v>
      </c>
      <c r="AZ593" s="247">
        <v>1</v>
      </c>
      <c r="BA593" s="247">
        <v>1</v>
      </c>
      <c r="BB593" s="247">
        <v>1</v>
      </c>
      <c r="BC593" s="247">
        <v>1</v>
      </c>
      <c r="BD593" s="247">
        <v>1</v>
      </c>
      <c r="BE593" s="247">
        <v>1</v>
      </c>
      <c r="BF593" s="247">
        <v>1</v>
      </c>
      <c r="BG593" s="247">
        <v>1</v>
      </c>
      <c r="BH593" s="247">
        <v>1</v>
      </c>
      <c r="BI593" s="247">
        <v>1</v>
      </c>
      <c r="BJ593" s="247">
        <v>1</v>
      </c>
      <c r="BK593" s="247">
        <v>1</v>
      </c>
      <c r="BL593" s="247"/>
      <c r="BM593" s="248"/>
    </row>
    <row r="594" spans="1:65" s="236" customFormat="1" ht="5.25">
      <c r="A594" s="243">
        <v>383</v>
      </c>
      <c r="B594" s="249" t="s">
        <v>883</v>
      </c>
      <c r="C594" s="245" t="s">
        <v>526</v>
      </c>
      <c r="D594" s="246">
        <v>0.072</v>
      </c>
      <c r="E594" s="247">
        <v>1</v>
      </c>
      <c r="F594" s="247">
        <v>1</v>
      </c>
      <c r="G594" s="247">
        <v>1</v>
      </c>
      <c r="H594" s="247">
        <v>1</v>
      </c>
      <c r="I594" s="247">
        <v>1</v>
      </c>
      <c r="J594" s="247">
        <v>1</v>
      </c>
      <c r="K594" s="247">
        <v>1</v>
      </c>
      <c r="L594" s="247">
        <v>1</v>
      </c>
      <c r="M594" s="247">
        <v>1</v>
      </c>
      <c r="N594" s="247">
        <v>1</v>
      </c>
      <c r="O594" s="247">
        <v>1</v>
      </c>
      <c r="P594" s="247">
        <v>1</v>
      </c>
      <c r="Q594" s="247">
        <v>1</v>
      </c>
      <c r="R594" s="247">
        <v>1</v>
      </c>
      <c r="S594" s="247">
        <v>1</v>
      </c>
      <c r="T594" s="247">
        <v>1</v>
      </c>
      <c r="U594" s="247">
        <v>1</v>
      </c>
      <c r="V594" s="247">
        <v>1</v>
      </c>
      <c r="W594" s="247">
        <v>1</v>
      </c>
      <c r="X594" s="247">
        <v>1</v>
      </c>
      <c r="Y594" s="247">
        <v>1</v>
      </c>
      <c r="Z594" s="247">
        <v>1</v>
      </c>
      <c r="AA594" s="247">
        <v>1</v>
      </c>
      <c r="AB594" s="247">
        <v>1</v>
      </c>
      <c r="AC594" s="247">
        <v>1</v>
      </c>
      <c r="AD594" s="247">
        <v>1</v>
      </c>
      <c r="AE594" s="247">
        <v>1</v>
      </c>
      <c r="AF594" s="247">
        <v>1</v>
      </c>
      <c r="AG594" s="247">
        <v>1</v>
      </c>
      <c r="AH594" s="247">
        <v>1</v>
      </c>
      <c r="AI594" s="247">
        <v>1</v>
      </c>
      <c r="AJ594" s="247">
        <v>1</v>
      </c>
      <c r="AK594" s="247">
        <v>1</v>
      </c>
      <c r="AL594" s="247">
        <v>1</v>
      </c>
      <c r="AM594" s="247">
        <v>1</v>
      </c>
      <c r="AN594" s="247">
        <v>1</v>
      </c>
      <c r="AO594" s="247">
        <v>1</v>
      </c>
      <c r="AP594" s="247">
        <v>1</v>
      </c>
      <c r="AQ594" s="247">
        <v>1</v>
      </c>
      <c r="AR594" s="247">
        <v>1</v>
      </c>
      <c r="AS594" s="247">
        <v>1</v>
      </c>
      <c r="AT594" s="247">
        <v>1</v>
      </c>
      <c r="AU594" s="247">
        <v>1</v>
      </c>
      <c r="AV594" s="247">
        <v>1</v>
      </c>
      <c r="AW594" s="247">
        <v>1</v>
      </c>
      <c r="AX594" s="247">
        <v>1</v>
      </c>
      <c r="AY594" s="247">
        <v>1</v>
      </c>
      <c r="AZ594" s="247">
        <v>1</v>
      </c>
      <c r="BA594" s="247">
        <v>1</v>
      </c>
      <c r="BB594" s="247">
        <v>1</v>
      </c>
      <c r="BC594" s="247">
        <v>1</v>
      </c>
      <c r="BD594" s="247">
        <v>1</v>
      </c>
      <c r="BE594" s="247">
        <v>1</v>
      </c>
      <c r="BF594" s="247">
        <v>1</v>
      </c>
      <c r="BG594" s="247">
        <v>1</v>
      </c>
      <c r="BH594" s="247">
        <v>1</v>
      </c>
      <c r="BI594" s="247">
        <v>1</v>
      </c>
      <c r="BJ594" s="247">
        <v>1</v>
      </c>
      <c r="BK594" s="247">
        <v>1</v>
      </c>
      <c r="BL594" s="247"/>
      <c r="BM594" s="248"/>
    </row>
    <row r="595" spans="1:65" s="236" customFormat="1" ht="5.25">
      <c r="A595" s="243">
        <v>384</v>
      </c>
      <c r="B595" s="249" t="s">
        <v>884</v>
      </c>
      <c r="C595" s="245" t="s">
        <v>526</v>
      </c>
      <c r="D595" s="246">
        <v>0.07</v>
      </c>
      <c r="E595" s="247">
        <v>1</v>
      </c>
      <c r="F595" s="247">
        <v>1</v>
      </c>
      <c r="G595" s="247">
        <v>1</v>
      </c>
      <c r="H595" s="247">
        <v>1</v>
      </c>
      <c r="I595" s="247">
        <v>1</v>
      </c>
      <c r="J595" s="247">
        <v>1</v>
      </c>
      <c r="K595" s="247">
        <v>1</v>
      </c>
      <c r="L595" s="247">
        <v>1</v>
      </c>
      <c r="M595" s="247">
        <v>1</v>
      </c>
      <c r="N595" s="247">
        <v>1</v>
      </c>
      <c r="O595" s="247">
        <v>1</v>
      </c>
      <c r="P595" s="247">
        <v>1</v>
      </c>
      <c r="Q595" s="247">
        <v>1</v>
      </c>
      <c r="R595" s="247">
        <v>1</v>
      </c>
      <c r="S595" s="247">
        <v>1</v>
      </c>
      <c r="T595" s="247">
        <v>1</v>
      </c>
      <c r="U595" s="247">
        <v>1</v>
      </c>
      <c r="V595" s="247">
        <v>1</v>
      </c>
      <c r="W595" s="247">
        <v>1</v>
      </c>
      <c r="X595" s="247">
        <v>1</v>
      </c>
      <c r="Y595" s="247">
        <v>1</v>
      </c>
      <c r="Z595" s="247">
        <v>1</v>
      </c>
      <c r="AA595" s="247">
        <v>1</v>
      </c>
      <c r="AB595" s="247">
        <v>1</v>
      </c>
      <c r="AC595" s="247">
        <v>1</v>
      </c>
      <c r="AD595" s="247">
        <v>1</v>
      </c>
      <c r="AE595" s="247">
        <v>1</v>
      </c>
      <c r="AF595" s="247">
        <v>1</v>
      </c>
      <c r="AG595" s="247">
        <v>1</v>
      </c>
      <c r="AH595" s="247">
        <v>1</v>
      </c>
      <c r="AI595" s="247">
        <v>1</v>
      </c>
      <c r="AJ595" s="247">
        <v>1</v>
      </c>
      <c r="AK595" s="247">
        <v>1</v>
      </c>
      <c r="AL595" s="247">
        <v>1</v>
      </c>
      <c r="AM595" s="247">
        <v>1</v>
      </c>
      <c r="AN595" s="247">
        <v>1</v>
      </c>
      <c r="AO595" s="247">
        <v>1</v>
      </c>
      <c r="AP595" s="247">
        <v>1</v>
      </c>
      <c r="AQ595" s="247">
        <v>1</v>
      </c>
      <c r="AR595" s="247">
        <v>1</v>
      </c>
      <c r="AS595" s="247">
        <v>1</v>
      </c>
      <c r="AT595" s="247">
        <v>1</v>
      </c>
      <c r="AU595" s="247">
        <v>1</v>
      </c>
      <c r="AV595" s="247">
        <v>1</v>
      </c>
      <c r="AW595" s="247">
        <v>1</v>
      </c>
      <c r="AX595" s="247">
        <v>1</v>
      </c>
      <c r="AY595" s="247">
        <v>1</v>
      </c>
      <c r="AZ595" s="247">
        <v>1</v>
      </c>
      <c r="BA595" s="247">
        <v>1</v>
      </c>
      <c r="BB595" s="247">
        <v>1</v>
      </c>
      <c r="BC595" s="247">
        <v>1</v>
      </c>
      <c r="BD595" s="247">
        <v>1</v>
      </c>
      <c r="BE595" s="247">
        <v>1</v>
      </c>
      <c r="BF595" s="247">
        <v>1</v>
      </c>
      <c r="BG595" s="247">
        <v>1</v>
      </c>
      <c r="BH595" s="247">
        <v>1</v>
      </c>
      <c r="BI595" s="247">
        <v>1</v>
      </c>
      <c r="BJ595" s="247">
        <v>1</v>
      </c>
      <c r="BK595" s="247">
        <v>1</v>
      </c>
      <c r="BL595" s="247"/>
      <c r="BM595" s="248"/>
    </row>
    <row r="596" spans="1:65" s="236" customFormat="1" ht="5.25">
      <c r="A596" s="243">
        <v>385</v>
      </c>
      <c r="B596" s="249" t="s">
        <v>885</v>
      </c>
      <c r="C596" s="245" t="s">
        <v>526</v>
      </c>
      <c r="D596" s="246">
        <v>0.075</v>
      </c>
      <c r="E596" s="247">
        <v>1</v>
      </c>
      <c r="F596" s="247">
        <v>1</v>
      </c>
      <c r="G596" s="247">
        <v>1</v>
      </c>
      <c r="H596" s="247">
        <v>1</v>
      </c>
      <c r="I596" s="247">
        <v>1</v>
      </c>
      <c r="J596" s="247">
        <v>1</v>
      </c>
      <c r="K596" s="247">
        <v>1</v>
      </c>
      <c r="L596" s="247">
        <v>1</v>
      </c>
      <c r="M596" s="247">
        <v>1</v>
      </c>
      <c r="N596" s="247">
        <v>1</v>
      </c>
      <c r="O596" s="247">
        <v>1</v>
      </c>
      <c r="P596" s="247">
        <v>1</v>
      </c>
      <c r="Q596" s="247">
        <v>1</v>
      </c>
      <c r="R596" s="247">
        <v>1</v>
      </c>
      <c r="S596" s="247">
        <v>1</v>
      </c>
      <c r="T596" s="247">
        <v>1</v>
      </c>
      <c r="U596" s="247">
        <v>1</v>
      </c>
      <c r="V596" s="247">
        <v>1</v>
      </c>
      <c r="W596" s="247">
        <v>1</v>
      </c>
      <c r="X596" s="247">
        <v>1</v>
      </c>
      <c r="Y596" s="247">
        <v>1</v>
      </c>
      <c r="Z596" s="247">
        <v>1</v>
      </c>
      <c r="AA596" s="247">
        <v>1</v>
      </c>
      <c r="AB596" s="247">
        <v>1</v>
      </c>
      <c r="AC596" s="247">
        <v>1</v>
      </c>
      <c r="AD596" s="247">
        <v>1</v>
      </c>
      <c r="AE596" s="247">
        <v>1</v>
      </c>
      <c r="AF596" s="247">
        <v>1</v>
      </c>
      <c r="AG596" s="247">
        <v>1</v>
      </c>
      <c r="AH596" s="247">
        <v>1</v>
      </c>
      <c r="AI596" s="247">
        <v>1</v>
      </c>
      <c r="AJ596" s="247">
        <v>1</v>
      </c>
      <c r="AK596" s="247">
        <v>1</v>
      </c>
      <c r="AL596" s="247">
        <v>1</v>
      </c>
      <c r="AM596" s="247">
        <v>1</v>
      </c>
      <c r="AN596" s="247">
        <v>1</v>
      </c>
      <c r="AO596" s="247">
        <v>1</v>
      </c>
      <c r="AP596" s="247">
        <v>1</v>
      </c>
      <c r="AQ596" s="247">
        <v>1</v>
      </c>
      <c r="AR596" s="247">
        <v>1</v>
      </c>
      <c r="AS596" s="247">
        <v>1</v>
      </c>
      <c r="AT596" s="247">
        <v>1</v>
      </c>
      <c r="AU596" s="247">
        <v>1</v>
      </c>
      <c r="AV596" s="247">
        <v>1</v>
      </c>
      <c r="AW596" s="247">
        <v>1</v>
      </c>
      <c r="AX596" s="247">
        <v>1</v>
      </c>
      <c r="AY596" s="247">
        <v>1</v>
      </c>
      <c r="AZ596" s="247">
        <v>1</v>
      </c>
      <c r="BA596" s="247">
        <v>1</v>
      </c>
      <c r="BB596" s="247">
        <v>1</v>
      </c>
      <c r="BC596" s="247">
        <v>1</v>
      </c>
      <c r="BD596" s="247">
        <v>1</v>
      </c>
      <c r="BE596" s="247">
        <v>1</v>
      </c>
      <c r="BF596" s="247">
        <v>1</v>
      </c>
      <c r="BG596" s="247">
        <v>1</v>
      </c>
      <c r="BH596" s="247">
        <v>1</v>
      </c>
      <c r="BI596" s="247">
        <v>1</v>
      </c>
      <c r="BJ596" s="247">
        <v>1</v>
      </c>
      <c r="BK596" s="247">
        <v>1</v>
      </c>
      <c r="BL596" s="247"/>
      <c r="BM596" s="248"/>
    </row>
    <row r="597" spans="1:65" s="236" customFormat="1" ht="5.25">
      <c r="A597" s="243">
        <v>386</v>
      </c>
      <c r="B597" s="249" t="s">
        <v>844</v>
      </c>
      <c r="C597" s="245" t="s">
        <v>526</v>
      </c>
      <c r="D597" s="246">
        <v>0.085</v>
      </c>
      <c r="E597" s="247">
        <v>1</v>
      </c>
      <c r="F597" s="247">
        <v>1</v>
      </c>
      <c r="G597" s="247">
        <v>1</v>
      </c>
      <c r="H597" s="247">
        <v>1</v>
      </c>
      <c r="I597" s="247">
        <v>1</v>
      </c>
      <c r="J597" s="247">
        <v>1</v>
      </c>
      <c r="K597" s="247">
        <v>1</v>
      </c>
      <c r="L597" s="247">
        <v>1</v>
      </c>
      <c r="M597" s="247">
        <v>1</v>
      </c>
      <c r="N597" s="247">
        <v>1</v>
      </c>
      <c r="O597" s="247">
        <v>1</v>
      </c>
      <c r="P597" s="247">
        <v>1</v>
      </c>
      <c r="Q597" s="247">
        <v>1</v>
      </c>
      <c r="R597" s="247">
        <v>1</v>
      </c>
      <c r="S597" s="247">
        <v>1</v>
      </c>
      <c r="T597" s="247">
        <v>1</v>
      </c>
      <c r="U597" s="247">
        <v>1</v>
      </c>
      <c r="V597" s="247">
        <v>1</v>
      </c>
      <c r="W597" s="247">
        <v>1</v>
      </c>
      <c r="X597" s="247">
        <v>1</v>
      </c>
      <c r="Y597" s="247">
        <v>1</v>
      </c>
      <c r="Z597" s="247">
        <v>1</v>
      </c>
      <c r="AA597" s="247">
        <v>1</v>
      </c>
      <c r="AB597" s="247">
        <v>1</v>
      </c>
      <c r="AC597" s="247">
        <v>1</v>
      </c>
      <c r="AD597" s="247">
        <v>1</v>
      </c>
      <c r="AE597" s="247">
        <v>1</v>
      </c>
      <c r="AF597" s="247">
        <v>1</v>
      </c>
      <c r="AG597" s="247">
        <v>1</v>
      </c>
      <c r="AH597" s="247">
        <v>1</v>
      </c>
      <c r="AI597" s="247">
        <v>1</v>
      </c>
      <c r="AJ597" s="247">
        <v>1</v>
      </c>
      <c r="AK597" s="247">
        <v>1</v>
      </c>
      <c r="AL597" s="247">
        <v>1</v>
      </c>
      <c r="AM597" s="247">
        <v>1</v>
      </c>
      <c r="AN597" s="247">
        <v>1</v>
      </c>
      <c r="AO597" s="247">
        <v>1</v>
      </c>
      <c r="AP597" s="247">
        <v>1</v>
      </c>
      <c r="AQ597" s="247">
        <v>1</v>
      </c>
      <c r="AR597" s="247">
        <v>1</v>
      </c>
      <c r="AS597" s="247">
        <v>1</v>
      </c>
      <c r="AT597" s="247">
        <v>1</v>
      </c>
      <c r="AU597" s="247">
        <v>1</v>
      </c>
      <c r="AV597" s="247">
        <v>1</v>
      </c>
      <c r="AW597" s="247">
        <v>1</v>
      </c>
      <c r="AX597" s="247">
        <v>1</v>
      </c>
      <c r="AY597" s="247">
        <v>1</v>
      </c>
      <c r="AZ597" s="247">
        <v>1</v>
      </c>
      <c r="BA597" s="247">
        <v>1</v>
      </c>
      <c r="BB597" s="247">
        <v>1</v>
      </c>
      <c r="BC597" s="247">
        <v>1</v>
      </c>
      <c r="BD597" s="247">
        <v>1</v>
      </c>
      <c r="BE597" s="247">
        <v>1</v>
      </c>
      <c r="BF597" s="247">
        <v>1</v>
      </c>
      <c r="BG597" s="247">
        <v>1</v>
      </c>
      <c r="BH597" s="247">
        <v>1</v>
      </c>
      <c r="BI597" s="247">
        <v>1</v>
      </c>
      <c r="BJ597" s="247">
        <v>1</v>
      </c>
      <c r="BK597" s="247">
        <v>1</v>
      </c>
      <c r="BL597" s="247"/>
      <c r="BM597" s="248"/>
    </row>
    <row r="598" spans="1:65" s="236" customFormat="1" ht="5.25">
      <c r="A598" s="243">
        <v>387</v>
      </c>
      <c r="B598" s="249" t="s">
        <v>886</v>
      </c>
      <c r="C598" s="245" t="s">
        <v>526</v>
      </c>
      <c r="D598" s="246">
        <v>0.072</v>
      </c>
      <c r="E598" s="247">
        <v>1</v>
      </c>
      <c r="F598" s="247">
        <v>1</v>
      </c>
      <c r="G598" s="247">
        <v>1</v>
      </c>
      <c r="H598" s="247">
        <v>1</v>
      </c>
      <c r="I598" s="247">
        <v>1</v>
      </c>
      <c r="J598" s="247">
        <v>1</v>
      </c>
      <c r="K598" s="247">
        <v>1</v>
      </c>
      <c r="L598" s="247">
        <v>1</v>
      </c>
      <c r="M598" s="247">
        <v>1</v>
      </c>
      <c r="N598" s="247">
        <v>1</v>
      </c>
      <c r="O598" s="247">
        <v>1</v>
      </c>
      <c r="P598" s="247">
        <v>1</v>
      </c>
      <c r="Q598" s="247">
        <v>1</v>
      </c>
      <c r="R598" s="247">
        <v>1</v>
      </c>
      <c r="S598" s="247">
        <v>1</v>
      </c>
      <c r="T598" s="247">
        <v>1</v>
      </c>
      <c r="U598" s="247">
        <v>1</v>
      </c>
      <c r="V598" s="247">
        <v>1</v>
      </c>
      <c r="W598" s="247">
        <v>1</v>
      </c>
      <c r="X598" s="247">
        <v>1</v>
      </c>
      <c r="Y598" s="247">
        <v>1</v>
      </c>
      <c r="Z598" s="247">
        <v>1</v>
      </c>
      <c r="AA598" s="247">
        <v>1</v>
      </c>
      <c r="AB598" s="247">
        <v>1</v>
      </c>
      <c r="AC598" s="247">
        <v>1</v>
      </c>
      <c r="AD598" s="247">
        <v>1</v>
      </c>
      <c r="AE598" s="247">
        <v>1</v>
      </c>
      <c r="AF598" s="247">
        <v>1</v>
      </c>
      <c r="AG598" s="247">
        <v>1</v>
      </c>
      <c r="AH598" s="247">
        <v>1</v>
      </c>
      <c r="AI598" s="247">
        <v>1</v>
      </c>
      <c r="AJ598" s="247">
        <v>1</v>
      </c>
      <c r="AK598" s="247">
        <v>1</v>
      </c>
      <c r="AL598" s="247">
        <v>1</v>
      </c>
      <c r="AM598" s="247">
        <v>1</v>
      </c>
      <c r="AN598" s="247">
        <v>1</v>
      </c>
      <c r="AO598" s="247">
        <v>1</v>
      </c>
      <c r="AP598" s="247">
        <v>1</v>
      </c>
      <c r="AQ598" s="247">
        <v>1</v>
      </c>
      <c r="AR598" s="247">
        <v>1</v>
      </c>
      <c r="AS598" s="247">
        <v>1</v>
      </c>
      <c r="AT598" s="247">
        <v>1</v>
      </c>
      <c r="AU598" s="247">
        <v>1</v>
      </c>
      <c r="AV598" s="247">
        <v>1</v>
      </c>
      <c r="AW598" s="247">
        <v>1</v>
      </c>
      <c r="AX598" s="247">
        <v>1</v>
      </c>
      <c r="AY598" s="247">
        <v>1</v>
      </c>
      <c r="AZ598" s="247">
        <v>1</v>
      </c>
      <c r="BA598" s="247">
        <v>1</v>
      </c>
      <c r="BB598" s="247">
        <v>1</v>
      </c>
      <c r="BC598" s="247">
        <v>1</v>
      </c>
      <c r="BD598" s="247">
        <v>1</v>
      </c>
      <c r="BE598" s="247">
        <v>1</v>
      </c>
      <c r="BF598" s="247">
        <v>1</v>
      </c>
      <c r="BG598" s="247">
        <v>1</v>
      </c>
      <c r="BH598" s="247">
        <v>1</v>
      </c>
      <c r="BI598" s="247">
        <v>1</v>
      </c>
      <c r="BJ598" s="247">
        <v>1</v>
      </c>
      <c r="BK598" s="247">
        <v>1</v>
      </c>
      <c r="BL598" s="247"/>
      <c r="BM598" s="248"/>
    </row>
    <row r="599" spans="1:65" s="236" customFormat="1" ht="5.25">
      <c r="A599" s="243">
        <v>388</v>
      </c>
      <c r="B599" s="249" t="s">
        <v>887</v>
      </c>
      <c r="C599" s="245" t="s">
        <v>526</v>
      </c>
      <c r="D599" s="246">
        <v>0.07</v>
      </c>
      <c r="E599" s="247">
        <v>1</v>
      </c>
      <c r="F599" s="247">
        <v>1</v>
      </c>
      <c r="G599" s="247">
        <v>1</v>
      </c>
      <c r="H599" s="247">
        <v>1</v>
      </c>
      <c r="I599" s="247">
        <v>1</v>
      </c>
      <c r="J599" s="247">
        <v>1</v>
      </c>
      <c r="K599" s="247">
        <v>1</v>
      </c>
      <c r="L599" s="247">
        <v>1</v>
      </c>
      <c r="M599" s="247">
        <v>1</v>
      </c>
      <c r="N599" s="247">
        <v>1</v>
      </c>
      <c r="O599" s="247">
        <v>1</v>
      </c>
      <c r="P599" s="247">
        <v>1</v>
      </c>
      <c r="Q599" s="247">
        <v>1</v>
      </c>
      <c r="R599" s="247">
        <v>1</v>
      </c>
      <c r="S599" s="247">
        <v>1</v>
      </c>
      <c r="T599" s="247">
        <v>1</v>
      </c>
      <c r="U599" s="247">
        <v>1</v>
      </c>
      <c r="V599" s="247">
        <v>1</v>
      </c>
      <c r="W599" s="247">
        <v>1</v>
      </c>
      <c r="X599" s="247">
        <v>1</v>
      </c>
      <c r="Y599" s="247">
        <v>1</v>
      </c>
      <c r="Z599" s="247">
        <v>1</v>
      </c>
      <c r="AA599" s="247">
        <v>1</v>
      </c>
      <c r="AB599" s="247">
        <v>1</v>
      </c>
      <c r="AC599" s="247">
        <v>1</v>
      </c>
      <c r="AD599" s="247">
        <v>1</v>
      </c>
      <c r="AE599" s="247">
        <v>1</v>
      </c>
      <c r="AF599" s="247">
        <v>1</v>
      </c>
      <c r="AG599" s="247">
        <v>1</v>
      </c>
      <c r="AH599" s="247">
        <v>1</v>
      </c>
      <c r="AI599" s="247">
        <v>1</v>
      </c>
      <c r="AJ599" s="247">
        <v>1</v>
      </c>
      <c r="AK599" s="247">
        <v>1</v>
      </c>
      <c r="AL599" s="247">
        <v>1</v>
      </c>
      <c r="AM599" s="247">
        <v>1</v>
      </c>
      <c r="AN599" s="247">
        <v>1</v>
      </c>
      <c r="AO599" s="247">
        <v>1</v>
      </c>
      <c r="AP599" s="247">
        <v>1</v>
      </c>
      <c r="AQ599" s="247">
        <v>1</v>
      </c>
      <c r="AR599" s="247">
        <v>1</v>
      </c>
      <c r="AS599" s="247">
        <v>1</v>
      </c>
      <c r="AT599" s="247">
        <v>1</v>
      </c>
      <c r="AU599" s="247">
        <v>1</v>
      </c>
      <c r="AV599" s="247">
        <v>1</v>
      </c>
      <c r="AW599" s="247">
        <v>1</v>
      </c>
      <c r="AX599" s="247">
        <v>1</v>
      </c>
      <c r="AY599" s="247">
        <v>1</v>
      </c>
      <c r="AZ599" s="247">
        <v>1</v>
      </c>
      <c r="BA599" s="247">
        <v>1</v>
      </c>
      <c r="BB599" s="247">
        <v>1</v>
      </c>
      <c r="BC599" s="247">
        <v>1</v>
      </c>
      <c r="BD599" s="247">
        <v>1</v>
      </c>
      <c r="BE599" s="247">
        <v>1</v>
      </c>
      <c r="BF599" s="247">
        <v>1</v>
      </c>
      <c r="BG599" s="247">
        <v>1</v>
      </c>
      <c r="BH599" s="247">
        <v>1</v>
      </c>
      <c r="BI599" s="247">
        <v>1</v>
      </c>
      <c r="BJ599" s="247">
        <v>1</v>
      </c>
      <c r="BK599" s="247">
        <v>1</v>
      </c>
      <c r="BL599" s="247"/>
      <c r="BM599" s="248"/>
    </row>
    <row r="600" spans="1:65" s="236" customFormat="1" ht="5.25">
      <c r="A600" s="243">
        <v>389</v>
      </c>
      <c r="B600" s="249" t="s">
        <v>888</v>
      </c>
      <c r="C600" s="245" t="s">
        <v>526</v>
      </c>
      <c r="D600" s="246">
        <v>0.075</v>
      </c>
      <c r="E600" s="247">
        <v>1</v>
      </c>
      <c r="F600" s="247">
        <v>1</v>
      </c>
      <c r="G600" s="247">
        <v>1</v>
      </c>
      <c r="H600" s="247">
        <v>1</v>
      </c>
      <c r="I600" s="247">
        <v>1</v>
      </c>
      <c r="J600" s="247">
        <v>1</v>
      </c>
      <c r="K600" s="247">
        <v>1</v>
      </c>
      <c r="L600" s="247">
        <v>1</v>
      </c>
      <c r="M600" s="247">
        <v>1</v>
      </c>
      <c r="N600" s="247">
        <v>1</v>
      </c>
      <c r="O600" s="247">
        <v>1</v>
      </c>
      <c r="P600" s="247">
        <v>1</v>
      </c>
      <c r="Q600" s="247">
        <v>1</v>
      </c>
      <c r="R600" s="247">
        <v>1</v>
      </c>
      <c r="S600" s="247">
        <v>1</v>
      </c>
      <c r="T600" s="247">
        <v>1</v>
      </c>
      <c r="U600" s="247">
        <v>1</v>
      </c>
      <c r="V600" s="247">
        <v>1</v>
      </c>
      <c r="W600" s="247">
        <v>1</v>
      </c>
      <c r="X600" s="247">
        <v>1</v>
      </c>
      <c r="Y600" s="247">
        <v>1</v>
      </c>
      <c r="Z600" s="247">
        <v>1</v>
      </c>
      <c r="AA600" s="247">
        <v>1</v>
      </c>
      <c r="AB600" s="247">
        <v>1</v>
      </c>
      <c r="AC600" s="247">
        <v>1</v>
      </c>
      <c r="AD600" s="247">
        <v>1</v>
      </c>
      <c r="AE600" s="247">
        <v>1</v>
      </c>
      <c r="AF600" s="247">
        <v>1</v>
      </c>
      <c r="AG600" s="247">
        <v>1</v>
      </c>
      <c r="AH600" s="247">
        <v>1</v>
      </c>
      <c r="AI600" s="247">
        <v>1</v>
      </c>
      <c r="AJ600" s="247">
        <v>1</v>
      </c>
      <c r="AK600" s="247">
        <v>1</v>
      </c>
      <c r="AL600" s="247">
        <v>1</v>
      </c>
      <c r="AM600" s="247">
        <v>1</v>
      </c>
      <c r="AN600" s="247">
        <v>1</v>
      </c>
      <c r="AO600" s="247">
        <v>1</v>
      </c>
      <c r="AP600" s="247">
        <v>1</v>
      </c>
      <c r="AQ600" s="247">
        <v>1</v>
      </c>
      <c r="AR600" s="247">
        <v>1</v>
      </c>
      <c r="AS600" s="247">
        <v>1</v>
      </c>
      <c r="AT600" s="247">
        <v>1</v>
      </c>
      <c r="AU600" s="247">
        <v>1</v>
      </c>
      <c r="AV600" s="247">
        <v>1</v>
      </c>
      <c r="AW600" s="247">
        <v>1</v>
      </c>
      <c r="AX600" s="247">
        <v>1</v>
      </c>
      <c r="AY600" s="247">
        <v>1</v>
      </c>
      <c r="AZ600" s="247">
        <v>1</v>
      </c>
      <c r="BA600" s="247">
        <v>1</v>
      </c>
      <c r="BB600" s="247">
        <v>1</v>
      </c>
      <c r="BC600" s="247">
        <v>1</v>
      </c>
      <c r="BD600" s="247">
        <v>1</v>
      </c>
      <c r="BE600" s="247">
        <v>1</v>
      </c>
      <c r="BF600" s="247">
        <v>1</v>
      </c>
      <c r="BG600" s="247">
        <v>1</v>
      </c>
      <c r="BH600" s="247">
        <v>1</v>
      </c>
      <c r="BI600" s="247">
        <v>1</v>
      </c>
      <c r="BJ600" s="247">
        <v>1</v>
      </c>
      <c r="BK600" s="247">
        <v>1</v>
      </c>
      <c r="BL600" s="247"/>
      <c r="BM600" s="248"/>
    </row>
    <row r="601" spans="1:65" s="236" customFormat="1" ht="5.25">
      <c r="A601" s="243">
        <v>390</v>
      </c>
      <c r="B601" s="249" t="s">
        <v>75</v>
      </c>
      <c r="C601" s="245" t="s">
        <v>526</v>
      </c>
      <c r="D601" s="246">
        <v>0.07</v>
      </c>
      <c r="E601" s="247">
        <v>1</v>
      </c>
      <c r="F601" s="247">
        <v>1</v>
      </c>
      <c r="G601" s="247">
        <v>1</v>
      </c>
      <c r="H601" s="247">
        <v>1</v>
      </c>
      <c r="I601" s="247">
        <v>1</v>
      </c>
      <c r="J601" s="247">
        <v>1</v>
      </c>
      <c r="K601" s="247">
        <v>1</v>
      </c>
      <c r="L601" s="247">
        <v>1</v>
      </c>
      <c r="M601" s="247">
        <v>1</v>
      </c>
      <c r="N601" s="247">
        <v>1</v>
      </c>
      <c r="O601" s="247">
        <v>1</v>
      </c>
      <c r="P601" s="247">
        <v>1</v>
      </c>
      <c r="Q601" s="247">
        <v>1</v>
      </c>
      <c r="R601" s="247">
        <v>1</v>
      </c>
      <c r="S601" s="247">
        <v>1</v>
      </c>
      <c r="T601" s="247">
        <v>1</v>
      </c>
      <c r="U601" s="247">
        <v>1</v>
      </c>
      <c r="V601" s="247">
        <v>1</v>
      </c>
      <c r="W601" s="247">
        <v>1</v>
      </c>
      <c r="X601" s="247">
        <v>1</v>
      </c>
      <c r="Y601" s="247">
        <v>1</v>
      </c>
      <c r="Z601" s="247">
        <v>1</v>
      </c>
      <c r="AA601" s="247">
        <v>1</v>
      </c>
      <c r="AB601" s="247">
        <v>1</v>
      </c>
      <c r="AC601" s="247">
        <v>1</v>
      </c>
      <c r="AD601" s="247">
        <v>1</v>
      </c>
      <c r="AE601" s="247">
        <v>1</v>
      </c>
      <c r="AF601" s="247">
        <v>1</v>
      </c>
      <c r="AG601" s="247">
        <v>1</v>
      </c>
      <c r="AH601" s="247">
        <v>1</v>
      </c>
      <c r="AI601" s="247">
        <v>1</v>
      </c>
      <c r="AJ601" s="247">
        <v>1</v>
      </c>
      <c r="AK601" s="247">
        <v>1</v>
      </c>
      <c r="AL601" s="247">
        <v>1</v>
      </c>
      <c r="AM601" s="247">
        <v>1</v>
      </c>
      <c r="AN601" s="247">
        <v>1</v>
      </c>
      <c r="AO601" s="247">
        <v>1</v>
      </c>
      <c r="AP601" s="247">
        <v>1</v>
      </c>
      <c r="AQ601" s="247">
        <v>1</v>
      </c>
      <c r="AR601" s="247">
        <v>1</v>
      </c>
      <c r="AS601" s="247">
        <v>1</v>
      </c>
      <c r="AT601" s="247">
        <v>1</v>
      </c>
      <c r="AU601" s="247">
        <v>1</v>
      </c>
      <c r="AV601" s="247">
        <v>1</v>
      </c>
      <c r="AW601" s="247">
        <v>1</v>
      </c>
      <c r="AX601" s="247">
        <v>1</v>
      </c>
      <c r="AY601" s="247">
        <v>1</v>
      </c>
      <c r="AZ601" s="247">
        <v>1</v>
      </c>
      <c r="BA601" s="247">
        <v>1</v>
      </c>
      <c r="BB601" s="247">
        <v>1</v>
      </c>
      <c r="BC601" s="247">
        <v>1</v>
      </c>
      <c r="BD601" s="247">
        <v>1</v>
      </c>
      <c r="BE601" s="247">
        <v>1</v>
      </c>
      <c r="BF601" s="247">
        <v>1</v>
      </c>
      <c r="BG601" s="247">
        <v>1</v>
      </c>
      <c r="BH601" s="247">
        <v>1</v>
      </c>
      <c r="BI601" s="247">
        <v>1</v>
      </c>
      <c r="BJ601" s="247">
        <v>1</v>
      </c>
      <c r="BK601" s="247">
        <v>1</v>
      </c>
      <c r="BL601" s="247"/>
      <c r="BM601" s="248"/>
    </row>
    <row r="602" spans="1:65" s="236" customFormat="1" ht="5.25">
      <c r="A602" s="243">
        <v>391</v>
      </c>
      <c r="B602" s="249" t="s">
        <v>889</v>
      </c>
      <c r="C602" s="245" t="s">
        <v>526</v>
      </c>
      <c r="D602" s="246">
        <v>0.075</v>
      </c>
      <c r="E602" s="247">
        <v>1</v>
      </c>
      <c r="F602" s="247">
        <v>1</v>
      </c>
      <c r="G602" s="247">
        <v>1</v>
      </c>
      <c r="H602" s="247">
        <v>1</v>
      </c>
      <c r="I602" s="247">
        <v>1</v>
      </c>
      <c r="J602" s="247">
        <v>1</v>
      </c>
      <c r="K602" s="247">
        <v>1</v>
      </c>
      <c r="L602" s="247">
        <v>1</v>
      </c>
      <c r="M602" s="247">
        <v>1</v>
      </c>
      <c r="N602" s="247">
        <v>1</v>
      </c>
      <c r="O602" s="247">
        <v>1</v>
      </c>
      <c r="P602" s="247">
        <v>1</v>
      </c>
      <c r="Q602" s="247">
        <v>1</v>
      </c>
      <c r="R602" s="247">
        <v>1</v>
      </c>
      <c r="S602" s="247">
        <v>1</v>
      </c>
      <c r="T602" s="247">
        <v>1</v>
      </c>
      <c r="U602" s="247">
        <v>1</v>
      </c>
      <c r="V602" s="247">
        <v>1</v>
      </c>
      <c r="W602" s="247">
        <v>1</v>
      </c>
      <c r="X602" s="247">
        <v>1</v>
      </c>
      <c r="Y602" s="247">
        <v>1</v>
      </c>
      <c r="Z602" s="247">
        <v>1</v>
      </c>
      <c r="AA602" s="247">
        <v>1</v>
      </c>
      <c r="AB602" s="247">
        <v>1</v>
      </c>
      <c r="AC602" s="247">
        <v>1</v>
      </c>
      <c r="AD602" s="247">
        <v>1</v>
      </c>
      <c r="AE602" s="247">
        <v>1</v>
      </c>
      <c r="AF602" s="247">
        <v>1</v>
      </c>
      <c r="AG602" s="247">
        <v>1</v>
      </c>
      <c r="AH602" s="247">
        <v>1</v>
      </c>
      <c r="AI602" s="247">
        <v>1</v>
      </c>
      <c r="AJ602" s="247">
        <v>1</v>
      </c>
      <c r="AK602" s="247">
        <v>1</v>
      </c>
      <c r="AL602" s="247">
        <v>1</v>
      </c>
      <c r="AM602" s="247">
        <v>1</v>
      </c>
      <c r="AN602" s="247">
        <v>1</v>
      </c>
      <c r="AO602" s="247">
        <v>1</v>
      </c>
      <c r="AP602" s="247">
        <v>1</v>
      </c>
      <c r="AQ602" s="247">
        <v>1</v>
      </c>
      <c r="AR602" s="247">
        <v>1</v>
      </c>
      <c r="AS602" s="247">
        <v>1</v>
      </c>
      <c r="AT602" s="247">
        <v>1</v>
      </c>
      <c r="AU602" s="247">
        <v>1</v>
      </c>
      <c r="AV602" s="247">
        <v>1</v>
      </c>
      <c r="AW602" s="247">
        <v>1</v>
      </c>
      <c r="AX602" s="247">
        <v>1</v>
      </c>
      <c r="AY602" s="247">
        <v>1</v>
      </c>
      <c r="AZ602" s="247">
        <v>1</v>
      </c>
      <c r="BA602" s="247">
        <v>1</v>
      </c>
      <c r="BB602" s="247">
        <v>1</v>
      </c>
      <c r="BC602" s="247">
        <v>1</v>
      </c>
      <c r="BD602" s="247">
        <v>1</v>
      </c>
      <c r="BE602" s="247">
        <v>1</v>
      </c>
      <c r="BF602" s="247">
        <v>1</v>
      </c>
      <c r="BG602" s="247">
        <v>1</v>
      </c>
      <c r="BH602" s="247">
        <v>1</v>
      </c>
      <c r="BI602" s="247">
        <v>1</v>
      </c>
      <c r="BJ602" s="247">
        <v>1</v>
      </c>
      <c r="BK602" s="247">
        <v>1</v>
      </c>
      <c r="BL602" s="247"/>
      <c r="BM602" s="248"/>
    </row>
    <row r="603" spans="1:65" s="236" customFormat="1" ht="5.25">
      <c r="A603" s="243">
        <v>392</v>
      </c>
      <c r="B603" s="249" t="s">
        <v>890</v>
      </c>
      <c r="C603" s="245" t="s">
        <v>526</v>
      </c>
      <c r="D603" s="246">
        <v>0.075</v>
      </c>
      <c r="E603" s="247">
        <v>1</v>
      </c>
      <c r="F603" s="247">
        <v>1</v>
      </c>
      <c r="G603" s="247">
        <v>1</v>
      </c>
      <c r="H603" s="247">
        <v>1</v>
      </c>
      <c r="I603" s="247">
        <v>1</v>
      </c>
      <c r="J603" s="247">
        <v>1</v>
      </c>
      <c r="K603" s="247">
        <v>1</v>
      </c>
      <c r="L603" s="247">
        <v>1</v>
      </c>
      <c r="M603" s="247">
        <v>1</v>
      </c>
      <c r="N603" s="247">
        <v>1</v>
      </c>
      <c r="O603" s="247">
        <v>1</v>
      </c>
      <c r="P603" s="247">
        <v>1</v>
      </c>
      <c r="Q603" s="247">
        <v>1</v>
      </c>
      <c r="R603" s="247">
        <v>1</v>
      </c>
      <c r="S603" s="247">
        <v>1</v>
      </c>
      <c r="T603" s="247">
        <v>1</v>
      </c>
      <c r="U603" s="247">
        <v>1</v>
      </c>
      <c r="V603" s="247">
        <v>1</v>
      </c>
      <c r="W603" s="247">
        <v>1</v>
      </c>
      <c r="X603" s="247">
        <v>1</v>
      </c>
      <c r="Y603" s="247">
        <v>1</v>
      </c>
      <c r="Z603" s="247">
        <v>1</v>
      </c>
      <c r="AA603" s="247">
        <v>1</v>
      </c>
      <c r="AB603" s="247">
        <v>1</v>
      </c>
      <c r="AC603" s="247">
        <v>1</v>
      </c>
      <c r="AD603" s="247">
        <v>1</v>
      </c>
      <c r="AE603" s="247">
        <v>1</v>
      </c>
      <c r="AF603" s="247">
        <v>1</v>
      </c>
      <c r="AG603" s="247">
        <v>1</v>
      </c>
      <c r="AH603" s="247">
        <v>1</v>
      </c>
      <c r="AI603" s="247">
        <v>1</v>
      </c>
      <c r="AJ603" s="247">
        <v>1</v>
      </c>
      <c r="AK603" s="247">
        <v>1</v>
      </c>
      <c r="AL603" s="247">
        <v>1</v>
      </c>
      <c r="AM603" s="247">
        <v>1</v>
      </c>
      <c r="AN603" s="247">
        <v>1</v>
      </c>
      <c r="AO603" s="247">
        <v>1</v>
      </c>
      <c r="AP603" s="247">
        <v>1</v>
      </c>
      <c r="AQ603" s="247">
        <v>1</v>
      </c>
      <c r="AR603" s="247">
        <v>1</v>
      </c>
      <c r="AS603" s="247">
        <v>1</v>
      </c>
      <c r="AT603" s="247">
        <v>1</v>
      </c>
      <c r="AU603" s="247">
        <v>1</v>
      </c>
      <c r="AV603" s="247">
        <v>1</v>
      </c>
      <c r="AW603" s="247">
        <v>1</v>
      </c>
      <c r="AX603" s="247">
        <v>1</v>
      </c>
      <c r="AY603" s="247">
        <v>1</v>
      </c>
      <c r="AZ603" s="247">
        <v>1</v>
      </c>
      <c r="BA603" s="247">
        <v>1</v>
      </c>
      <c r="BB603" s="247">
        <v>1</v>
      </c>
      <c r="BC603" s="247">
        <v>1</v>
      </c>
      <c r="BD603" s="247">
        <v>1</v>
      </c>
      <c r="BE603" s="247">
        <v>1</v>
      </c>
      <c r="BF603" s="247">
        <v>1</v>
      </c>
      <c r="BG603" s="247">
        <v>1</v>
      </c>
      <c r="BH603" s="247">
        <v>1</v>
      </c>
      <c r="BI603" s="247">
        <v>1</v>
      </c>
      <c r="BJ603" s="247">
        <v>1</v>
      </c>
      <c r="BK603" s="247">
        <v>1</v>
      </c>
      <c r="BL603" s="247"/>
      <c r="BM603" s="248"/>
    </row>
    <row r="604" spans="1:65" s="236" customFormat="1" ht="5.25">
      <c r="A604" s="243">
        <v>393</v>
      </c>
      <c r="B604" s="249" t="s">
        <v>891</v>
      </c>
      <c r="C604" s="245" t="s">
        <v>526</v>
      </c>
      <c r="D604" s="246">
        <v>0.075</v>
      </c>
      <c r="E604" s="247">
        <v>1</v>
      </c>
      <c r="F604" s="247">
        <v>1</v>
      </c>
      <c r="G604" s="247">
        <v>1</v>
      </c>
      <c r="H604" s="247">
        <v>1</v>
      </c>
      <c r="I604" s="247">
        <v>1</v>
      </c>
      <c r="J604" s="247">
        <v>1</v>
      </c>
      <c r="K604" s="247">
        <v>1</v>
      </c>
      <c r="L604" s="247">
        <v>1</v>
      </c>
      <c r="M604" s="247">
        <v>1</v>
      </c>
      <c r="N604" s="247">
        <v>1</v>
      </c>
      <c r="O604" s="247">
        <v>1</v>
      </c>
      <c r="P604" s="247">
        <v>1</v>
      </c>
      <c r="Q604" s="247">
        <v>1</v>
      </c>
      <c r="R604" s="247">
        <v>1</v>
      </c>
      <c r="S604" s="247">
        <v>1</v>
      </c>
      <c r="T604" s="247">
        <v>1</v>
      </c>
      <c r="U604" s="247">
        <v>1</v>
      </c>
      <c r="V604" s="247">
        <v>1</v>
      </c>
      <c r="W604" s="247">
        <v>1</v>
      </c>
      <c r="X604" s="247">
        <v>1</v>
      </c>
      <c r="Y604" s="247">
        <v>1</v>
      </c>
      <c r="Z604" s="247">
        <v>1</v>
      </c>
      <c r="AA604" s="247">
        <v>1</v>
      </c>
      <c r="AB604" s="247">
        <v>1</v>
      </c>
      <c r="AC604" s="247">
        <v>1</v>
      </c>
      <c r="AD604" s="247">
        <v>1</v>
      </c>
      <c r="AE604" s="247">
        <v>1</v>
      </c>
      <c r="AF604" s="247">
        <v>1</v>
      </c>
      <c r="AG604" s="247">
        <v>1</v>
      </c>
      <c r="AH604" s="247">
        <v>1</v>
      </c>
      <c r="AI604" s="247">
        <v>1</v>
      </c>
      <c r="AJ604" s="247">
        <v>1</v>
      </c>
      <c r="AK604" s="247">
        <v>1</v>
      </c>
      <c r="AL604" s="247">
        <v>1</v>
      </c>
      <c r="AM604" s="247">
        <v>1</v>
      </c>
      <c r="AN604" s="247">
        <v>1</v>
      </c>
      <c r="AO604" s="247">
        <v>1</v>
      </c>
      <c r="AP604" s="247">
        <v>1</v>
      </c>
      <c r="AQ604" s="247">
        <v>1</v>
      </c>
      <c r="AR604" s="247">
        <v>1</v>
      </c>
      <c r="AS604" s="247">
        <v>1</v>
      </c>
      <c r="AT604" s="247">
        <v>1</v>
      </c>
      <c r="AU604" s="247">
        <v>1</v>
      </c>
      <c r="AV604" s="247">
        <v>1</v>
      </c>
      <c r="AW604" s="247">
        <v>1</v>
      </c>
      <c r="AX604" s="247">
        <v>1</v>
      </c>
      <c r="AY604" s="247">
        <v>1</v>
      </c>
      <c r="AZ604" s="247">
        <v>1</v>
      </c>
      <c r="BA604" s="247">
        <v>1</v>
      </c>
      <c r="BB604" s="247">
        <v>1</v>
      </c>
      <c r="BC604" s="247">
        <v>1</v>
      </c>
      <c r="BD604" s="247">
        <v>1</v>
      </c>
      <c r="BE604" s="247">
        <v>1</v>
      </c>
      <c r="BF604" s="247">
        <v>1</v>
      </c>
      <c r="BG604" s="247">
        <v>1</v>
      </c>
      <c r="BH604" s="247">
        <v>1</v>
      </c>
      <c r="BI604" s="247">
        <v>1</v>
      </c>
      <c r="BJ604" s="247">
        <v>1</v>
      </c>
      <c r="BK604" s="247">
        <v>1</v>
      </c>
      <c r="BL604" s="247"/>
      <c r="BM604" s="248"/>
    </row>
    <row r="605" spans="1:65" s="236" customFormat="1" ht="5.25">
      <c r="A605" s="243">
        <v>394</v>
      </c>
      <c r="B605" s="249" t="s">
        <v>892</v>
      </c>
      <c r="C605" s="245" t="s">
        <v>526</v>
      </c>
      <c r="D605" s="246">
        <v>0.07</v>
      </c>
      <c r="E605" s="247">
        <v>1</v>
      </c>
      <c r="F605" s="247">
        <v>1</v>
      </c>
      <c r="G605" s="247">
        <v>1</v>
      </c>
      <c r="H605" s="247">
        <v>1</v>
      </c>
      <c r="I605" s="247">
        <v>1</v>
      </c>
      <c r="J605" s="247">
        <v>1</v>
      </c>
      <c r="K605" s="247">
        <v>1</v>
      </c>
      <c r="L605" s="247">
        <v>1</v>
      </c>
      <c r="M605" s="247">
        <v>1</v>
      </c>
      <c r="N605" s="247">
        <v>1</v>
      </c>
      <c r="O605" s="247">
        <v>1</v>
      </c>
      <c r="P605" s="247">
        <v>1</v>
      </c>
      <c r="Q605" s="247">
        <v>1</v>
      </c>
      <c r="R605" s="247">
        <v>1</v>
      </c>
      <c r="S605" s="247">
        <v>1</v>
      </c>
      <c r="T605" s="247">
        <v>1</v>
      </c>
      <c r="U605" s="247">
        <v>1</v>
      </c>
      <c r="V605" s="247">
        <v>1</v>
      </c>
      <c r="W605" s="247">
        <v>1</v>
      </c>
      <c r="X605" s="247">
        <v>1</v>
      </c>
      <c r="Y605" s="247">
        <v>1</v>
      </c>
      <c r="Z605" s="247">
        <v>1</v>
      </c>
      <c r="AA605" s="247">
        <v>1</v>
      </c>
      <c r="AB605" s="247">
        <v>1</v>
      </c>
      <c r="AC605" s="247">
        <v>1</v>
      </c>
      <c r="AD605" s="247">
        <v>1</v>
      </c>
      <c r="AE605" s="247">
        <v>1</v>
      </c>
      <c r="AF605" s="247">
        <v>1</v>
      </c>
      <c r="AG605" s="247">
        <v>1</v>
      </c>
      <c r="AH605" s="247">
        <v>1</v>
      </c>
      <c r="AI605" s="247">
        <v>1</v>
      </c>
      <c r="AJ605" s="247">
        <v>1</v>
      </c>
      <c r="AK605" s="247">
        <v>1</v>
      </c>
      <c r="AL605" s="247">
        <v>1</v>
      </c>
      <c r="AM605" s="247">
        <v>1</v>
      </c>
      <c r="AN605" s="247">
        <v>1</v>
      </c>
      <c r="AO605" s="247">
        <v>1</v>
      </c>
      <c r="AP605" s="247">
        <v>1</v>
      </c>
      <c r="AQ605" s="247">
        <v>1</v>
      </c>
      <c r="AR605" s="247">
        <v>1</v>
      </c>
      <c r="AS605" s="247">
        <v>1</v>
      </c>
      <c r="AT605" s="247">
        <v>1</v>
      </c>
      <c r="AU605" s="247">
        <v>1</v>
      </c>
      <c r="AV605" s="247">
        <v>1</v>
      </c>
      <c r="AW605" s="247">
        <v>1</v>
      </c>
      <c r="AX605" s="247">
        <v>1</v>
      </c>
      <c r="AY605" s="247">
        <v>1</v>
      </c>
      <c r="AZ605" s="247">
        <v>1</v>
      </c>
      <c r="BA605" s="247">
        <v>1</v>
      </c>
      <c r="BB605" s="247">
        <v>1</v>
      </c>
      <c r="BC605" s="247">
        <v>1</v>
      </c>
      <c r="BD605" s="247">
        <v>1</v>
      </c>
      <c r="BE605" s="247">
        <v>1</v>
      </c>
      <c r="BF605" s="247">
        <v>1</v>
      </c>
      <c r="BG605" s="247">
        <v>1</v>
      </c>
      <c r="BH605" s="247">
        <v>1</v>
      </c>
      <c r="BI605" s="247">
        <v>1</v>
      </c>
      <c r="BJ605" s="247">
        <v>1</v>
      </c>
      <c r="BK605" s="247">
        <v>1</v>
      </c>
      <c r="BL605" s="247"/>
      <c r="BM605" s="248"/>
    </row>
    <row r="606" spans="1:65" s="236" customFormat="1" ht="5.25">
      <c r="A606" s="243">
        <v>395</v>
      </c>
      <c r="B606" s="249" t="s">
        <v>893</v>
      </c>
      <c r="C606" s="245" t="s">
        <v>526</v>
      </c>
      <c r="D606" s="246">
        <v>0.07</v>
      </c>
      <c r="E606" s="247">
        <v>1</v>
      </c>
      <c r="F606" s="247">
        <v>1</v>
      </c>
      <c r="G606" s="247">
        <v>1</v>
      </c>
      <c r="H606" s="247">
        <v>1</v>
      </c>
      <c r="I606" s="247">
        <v>1</v>
      </c>
      <c r="J606" s="247">
        <v>1</v>
      </c>
      <c r="K606" s="247">
        <v>1</v>
      </c>
      <c r="L606" s="247">
        <v>1</v>
      </c>
      <c r="M606" s="247">
        <v>1</v>
      </c>
      <c r="N606" s="247">
        <v>1</v>
      </c>
      <c r="O606" s="247">
        <v>1</v>
      </c>
      <c r="P606" s="247">
        <v>1</v>
      </c>
      <c r="Q606" s="247">
        <v>1</v>
      </c>
      <c r="R606" s="247">
        <v>1</v>
      </c>
      <c r="S606" s="247">
        <v>1</v>
      </c>
      <c r="T606" s="247">
        <v>1</v>
      </c>
      <c r="U606" s="247">
        <v>1</v>
      </c>
      <c r="V606" s="247">
        <v>1</v>
      </c>
      <c r="W606" s="247">
        <v>1</v>
      </c>
      <c r="X606" s="247">
        <v>1</v>
      </c>
      <c r="Y606" s="247">
        <v>1</v>
      </c>
      <c r="Z606" s="247">
        <v>1</v>
      </c>
      <c r="AA606" s="247">
        <v>1</v>
      </c>
      <c r="AB606" s="247">
        <v>1</v>
      </c>
      <c r="AC606" s="247">
        <v>1</v>
      </c>
      <c r="AD606" s="247">
        <v>1</v>
      </c>
      <c r="AE606" s="247">
        <v>1</v>
      </c>
      <c r="AF606" s="247">
        <v>1</v>
      </c>
      <c r="AG606" s="247">
        <v>1</v>
      </c>
      <c r="AH606" s="247">
        <v>1</v>
      </c>
      <c r="AI606" s="247">
        <v>1</v>
      </c>
      <c r="AJ606" s="247">
        <v>1</v>
      </c>
      <c r="AK606" s="247">
        <v>1</v>
      </c>
      <c r="AL606" s="247">
        <v>1</v>
      </c>
      <c r="AM606" s="247">
        <v>1</v>
      </c>
      <c r="AN606" s="247">
        <v>1</v>
      </c>
      <c r="AO606" s="247">
        <v>1</v>
      </c>
      <c r="AP606" s="247">
        <v>1</v>
      </c>
      <c r="AQ606" s="247">
        <v>1</v>
      </c>
      <c r="AR606" s="247">
        <v>1</v>
      </c>
      <c r="AS606" s="247">
        <v>1</v>
      </c>
      <c r="AT606" s="247">
        <v>1</v>
      </c>
      <c r="AU606" s="247">
        <v>1</v>
      </c>
      <c r="AV606" s="247">
        <v>1</v>
      </c>
      <c r="AW606" s="247">
        <v>1</v>
      </c>
      <c r="AX606" s="247">
        <v>1</v>
      </c>
      <c r="AY606" s="247">
        <v>1</v>
      </c>
      <c r="AZ606" s="247">
        <v>1</v>
      </c>
      <c r="BA606" s="247">
        <v>1</v>
      </c>
      <c r="BB606" s="247">
        <v>1</v>
      </c>
      <c r="BC606" s="247">
        <v>1</v>
      </c>
      <c r="BD606" s="247">
        <v>1</v>
      </c>
      <c r="BE606" s="247">
        <v>1</v>
      </c>
      <c r="BF606" s="247">
        <v>1</v>
      </c>
      <c r="BG606" s="247">
        <v>1</v>
      </c>
      <c r="BH606" s="247">
        <v>1</v>
      </c>
      <c r="BI606" s="247">
        <v>1</v>
      </c>
      <c r="BJ606" s="247">
        <v>1</v>
      </c>
      <c r="BK606" s="247">
        <v>1</v>
      </c>
      <c r="BL606" s="247"/>
      <c r="BM606" s="248"/>
    </row>
    <row r="607" spans="1:65" s="236" customFormat="1" ht="5.25">
      <c r="A607" s="243">
        <v>396</v>
      </c>
      <c r="B607" s="249" t="s">
        <v>894</v>
      </c>
      <c r="C607" s="245" t="s">
        <v>526</v>
      </c>
      <c r="D607" s="246">
        <v>0.08</v>
      </c>
      <c r="E607" s="247">
        <v>1</v>
      </c>
      <c r="F607" s="247">
        <v>1</v>
      </c>
      <c r="G607" s="247">
        <v>1</v>
      </c>
      <c r="H607" s="247">
        <v>1</v>
      </c>
      <c r="I607" s="247">
        <v>1</v>
      </c>
      <c r="J607" s="247">
        <v>1</v>
      </c>
      <c r="K607" s="247">
        <v>1</v>
      </c>
      <c r="L607" s="247">
        <v>1</v>
      </c>
      <c r="M607" s="247">
        <v>1</v>
      </c>
      <c r="N607" s="247">
        <v>1</v>
      </c>
      <c r="O607" s="247">
        <v>1</v>
      </c>
      <c r="P607" s="247">
        <v>1</v>
      </c>
      <c r="Q607" s="247">
        <v>1</v>
      </c>
      <c r="R607" s="247">
        <v>1</v>
      </c>
      <c r="S607" s="247">
        <v>1</v>
      </c>
      <c r="T607" s="247">
        <v>1</v>
      </c>
      <c r="U607" s="247">
        <v>1</v>
      </c>
      <c r="V607" s="247">
        <v>1</v>
      </c>
      <c r="W607" s="247">
        <v>1</v>
      </c>
      <c r="X607" s="247">
        <v>1</v>
      </c>
      <c r="Y607" s="247">
        <v>1</v>
      </c>
      <c r="Z607" s="247">
        <v>1</v>
      </c>
      <c r="AA607" s="247">
        <v>1</v>
      </c>
      <c r="AB607" s="247">
        <v>1</v>
      </c>
      <c r="AC607" s="247">
        <v>1</v>
      </c>
      <c r="AD607" s="247">
        <v>1</v>
      </c>
      <c r="AE607" s="247">
        <v>1</v>
      </c>
      <c r="AF607" s="247">
        <v>1</v>
      </c>
      <c r="AG607" s="247">
        <v>1</v>
      </c>
      <c r="AH607" s="247">
        <v>1</v>
      </c>
      <c r="AI607" s="247">
        <v>1</v>
      </c>
      <c r="AJ607" s="247">
        <v>1</v>
      </c>
      <c r="AK607" s="247">
        <v>1</v>
      </c>
      <c r="AL607" s="247">
        <v>1</v>
      </c>
      <c r="AM607" s="247">
        <v>1</v>
      </c>
      <c r="AN607" s="247">
        <v>1</v>
      </c>
      <c r="AO607" s="247">
        <v>1</v>
      </c>
      <c r="AP607" s="247">
        <v>1</v>
      </c>
      <c r="AQ607" s="247">
        <v>1</v>
      </c>
      <c r="AR607" s="247">
        <v>1</v>
      </c>
      <c r="AS607" s="247">
        <v>1</v>
      </c>
      <c r="AT607" s="247">
        <v>1</v>
      </c>
      <c r="AU607" s="247">
        <v>1</v>
      </c>
      <c r="AV607" s="247">
        <v>1</v>
      </c>
      <c r="AW607" s="247">
        <v>1</v>
      </c>
      <c r="AX607" s="247">
        <v>1</v>
      </c>
      <c r="AY607" s="247">
        <v>1</v>
      </c>
      <c r="AZ607" s="247">
        <v>1</v>
      </c>
      <c r="BA607" s="247">
        <v>1</v>
      </c>
      <c r="BB607" s="247">
        <v>1</v>
      </c>
      <c r="BC607" s="247">
        <v>1</v>
      </c>
      <c r="BD607" s="247">
        <v>1</v>
      </c>
      <c r="BE607" s="247">
        <v>1</v>
      </c>
      <c r="BF607" s="247">
        <v>1</v>
      </c>
      <c r="BG607" s="247">
        <v>1</v>
      </c>
      <c r="BH607" s="247">
        <v>1</v>
      </c>
      <c r="BI607" s="247">
        <v>1</v>
      </c>
      <c r="BJ607" s="247">
        <v>1</v>
      </c>
      <c r="BK607" s="247">
        <v>1</v>
      </c>
      <c r="BL607" s="247"/>
      <c r="BM607" s="248"/>
    </row>
    <row r="608" spans="1:65" s="236" customFormat="1" ht="5.25">
      <c r="A608" s="243">
        <v>397</v>
      </c>
      <c r="B608" s="249" t="s">
        <v>895</v>
      </c>
      <c r="C608" s="245" t="s">
        <v>526</v>
      </c>
      <c r="D608" s="246">
        <v>0.075</v>
      </c>
      <c r="E608" s="247">
        <v>1</v>
      </c>
      <c r="F608" s="247">
        <v>1</v>
      </c>
      <c r="G608" s="247">
        <v>1</v>
      </c>
      <c r="H608" s="247">
        <v>1</v>
      </c>
      <c r="I608" s="247">
        <v>1</v>
      </c>
      <c r="J608" s="247">
        <v>1</v>
      </c>
      <c r="K608" s="247">
        <v>1</v>
      </c>
      <c r="L608" s="247">
        <v>1</v>
      </c>
      <c r="M608" s="247">
        <v>1</v>
      </c>
      <c r="N608" s="247">
        <v>1</v>
      </c>
      <c r="O608" s="247">
        <v>1</v>
      </c>
      <c r="P608" s="247">
        <v>1</v>
      </c>
      <c r="Q608" s="247">
        <v>1</v>
      </c>
      <c r="R608" s="247">
        <v>1</v>
      </c>
      <c r="S608" s="247">
        <v>1</v>
      </c>
      <c r="T608" s="247">
        <v>1</v>
      </c>
      <c r="U608" s="247">
        <v>1</v>
      </c>
      <c r="V608" s="247">
        <v>1</v>
      </c>
      <c r="W608" s="247">
        <v>1</v>
      </c>
      <c r="X608" s="247">
        <v>1</v>
      </c>
      <c r="Y608" s="247">
        <v>1</v>
      </c>
      <c r="Z608" s="247">
        <v>1</v>
      </c>
      <c r="AA608" s="247">
        <v>1</v>
      </c>
      <c r="AB608" s="247">
        <v>1</v>
      </c>
      <c r="AC608" s="247">
        <v>1</v>
      </c>
      <c r="AD608" s="247">
        <v>1</v>
      </c>
      <c r="AE608" s="247">
        <v>1</v>
      </c>
      <c r="AF608" s="247">
        <v>1</v>
      </c>
      <c r="AG608" s="247">
        <v>1</v>
      </c>
      <c r="AH608" s="247">
        <v>1</v>
      </c>
      <c r="AI608" s="247">
        <v>1</v>
      </c>
      <c r="AJ608" s="247">
        <v>1</v>
      </c>
      <c r="AK608" s="247">
        <v>1</v>
      </c>
      <c r="AL608" s="247">
        <v>1</v>
      </c>
      <c r="AM608" s="247">
        <v>1</v>
      </c>
      <c r="AN608" s="247">
        <v>1</v>
      </c>
      <c r="AO608" s="247">
        <v>1</v>
      </c>
      <c r="AP608" s="247">
        <v>1</v>
      </c>
      <c r="AQ608" s="247">
        <v>1</v>
      </c>
      <c r="AR608" s="247">
        <v>1</v>
      </c>
      <c r="AS608" s="247">
        <v>1</v>
      </c>
      <c r="AT608" s="247">
        <v>1</v>
      </c>
      <c r="AU608" s="247">
        <v>1</v>
      </c>
      <c r="AV608" s="247">
        <v>1</v>
      </c>
      <c r="AW608" s="247">
        <v>1</v>
      </c>
      <c r="AX608" s="247">
        <v>1</v>
      </c>
      <c r="AY608" s="247">
        <v>1</v>
      </c>
      <c r="AZ608" s="247">
        <v>1</v>
      </c>
      <c r="BA608" s="247">
        <v>1</v>
      </c>
      <c r="BB608" s="247">
        <v>1</v>
      </c>
      <c r="BC608" s="247">
        <v>1</v>
      </c>
      <c r="BD608" s="247">
        <v>1</v>
      </c>
      <c r="BE608" s="247">
        <v>1</v>
      </c>
      <c r="BF608" s="247">
        <v>1</v>
      </c>
      <c r="BG608" s="247">
        <v>1</v>
      </c>
      <c r="BH608" s="247">
        <v>1</v>
      </c>
      <c r="BI608" s="247">
        <v>1</v>
      </c>
      <c r="BJ608" s="247">
        <v>1</v>
      </c>
      <c r="BK608" s="247">
        <v>1</v>
      </c>
      <c r="BL608" s="247"/>
      <c r="BM608" s="248"/>
    </row>
    <row r="609" spans="1:65" s="236" customFormat="1" ht="5.25">
      <c r="A609" s="243">
        <v>398</v>
      </c>
      <c r="B609" s="249" t="s">
        <v>896</v>
      </c>
      <c r="C609" s="245" t="s">
        <v>526</v>
      </c>
      <c r="D609" s="246">
        <v>0.075</v>
      </c>
      <c r="E609" s="247">
        <v>1</v>
      </c>
      <c r="F609" s="247">
        <v>1</v>
      </c>
      <c r="G609" s="247">
        <v>1</v>
      </c>
      <c r="H609" s="247">
        <v>1</v>
      </c>
      <c r="I609" s="247">
        <v>1</v>
      </c>
      <c r="J609" s="247">
        <v>1</v>
      </c>
      <c r="K609" s="247">
        <v>1</v>
      </c>
      <c r="L609" s="247">
        <v>1</v>
      </c>
      <c r="M609" s="247">
        <v>1</v>
      </c>
      <c r="N609" s="247">
        <v>1</v>
      </c>
      <c r="O609" s="247">
        <v>1</v>
      </c>
      <c r="P609" s="247">
        <v>1</v>
      </c>
      <c r="Q609" s="247">
        <v>1</v>
      </c>
      <c r="R609" s="247">
        <v>1</v>
      </c>
      <c r="S609" s="247">
        <v>1</v>
      </c>
      <c r="T609" s="247">
        <v>1</v>
      </c>
      <c r="U609" s="247">
        <v>1</v>
      </c>
      <c r="V609" s="247">
        <v>1</v>
      </c>
      <c r="W609" s="247">
        <v>1</v>
      </c>
      <c r="X609" s="247">
        <v>1</v>
      </c>
      <c r="Y609" s="247">
        <v>1</v>
      </c>
      <c r="Z609" s="247">
        <v>1</v>
      </c>
      <c r="AA609" s="247">
        <v>1</v>
      </c>
      <c r="AB609" s="247">
        <v>1</v>
      </c>
      <c r="AC609" s="247">
        <v>1</v>
      </c>
      <c r="AD609" s="247">
        <v>1</v>
      </c>
      <c r="AE609" s="247">
        <v>1</v>
      </c>
      <c r="AF609" s="247">
        <v>1</v>
      </c>
      <c r="AG609" s="247">
        <v>1</v>
      </c>
      <c r="AH609" s="247">
        <v>1</v>
      </c>
      <c r="AI609" s="247">
        <v>1</v>
      </c>
      <c r="AJ609" s="247">
        <v>1</v>
      </c>
      <c r="AK609" s="247">
        <v>1</v>
      </c>
      <c r="AL609" s="247">
        <v>1</v>
      </c>
      <c r="AM609" s="247">
        <v>1</v>
      </c>
      <c r="AN609" s="247">
        <v>1</v>
      </c>
      <c r="AO609" s="247">
        <v>1</v>
      </c>
      <c r="AP609" s="247">
        <v>1</v>
      </c>
      <c r="AQ609" s="247">
        <v>1</v>
      </c>
      <c r="AR609" s="247">
        <v>1</v>
      </c>
      <c r="AS609" s="247">
        <v>1</v>
      </c>
      <c r="AT609" s="247">
        <v>1</v>
      </c>
      <c r="AU609" s="247">
        <v>1</v>
      </c>
      <c r="AV609" s="247">
        <v>1</v>
      </c>
      <c r="AW609" s="247">
        <v>1</v>
      </c>
      <c r="AX609" s="247">
        <v>1</v>
      </c>
      <c r="AY609" s="247">
        <v>1</v>
      </c>
      <c r="AZ609" s="247">
        <v>1</v>
      </c>
      <c r="BA609" s="247">
        <v>1</v>
      </c>
      <c r="BB609" s="247">
        <v>1</v>
      </c>
      <c r="BC609" s="247">
        <v>1</v>
      </c>
      <c r="BD609" s="247">
        <v>1</v>
      </c>
      <c r="BE609" s="247">
        <v>1</v>
      </c>
      <c r="BF609" s="247">
        <v>1</v>
      </c>
      <c r="BG609" s="247">
        <v>1</v>
      </c>
      <c r="BH609" s="247">
        <v>1</v>
      </c>
      <c r="BI609" s="247">
        <v>1</v>
      </c>
      <c r="BJ609" s="247">
        <v>1</v>
      </c>
      <c r="BK609" s="247">
        <v>1</v>
      </c>
      <c r="BL609" s="247"/>
      <c r="BM609" s="248"/>
    </row>
    <row r="610" spans="1:65" s="236" customFormat="1" ht="5.25">
      <c r="A610" s="243">
        <v>399</v>
      </c>
      <c r="B610" s="249" t="s">
        <v>897</v>
      </c>
      <c r="C610" s="245" t="s">
        <v>526</v>
      </c>
      <c r="D610" s="246">
        <v>0.075</v>
      </c>
      <c r="E610" s="247">
        <v>1</v>
      </c>
      <c r="F610" s="247">
        <v>1</v>
      </c>
      <c r="G610" s="247">
        <v>1</v>
      </c>
      <c r="H610" s="247">
        <v>1</v>
      </c>
      <c r="I610" s="247">
        <v>1</v>
      </c>
      <c r="J610" s="247">
        <v>1</v>
      </c>
      <c r="K610" s="247">
        <v>1</v>
      </c>
      <c r="L610" s="247">
        <v>1</v>
      </c>
      <c r="M610" s="247">
        <v>1</v>
      </c>
      <c r="N610" s="247">
        <v>1</v>
      </c>
      <c r="O610" s="247">
        <v>1</v>
      </c>
      <c r="P610" s="247">
        <v>1</v>
      </c>
      <c r="Q610" s="247">
        <v>1</v>
      </c>
      <c r="R610" s="247">
        <v>1</v>
      </c>
      <c r="S610" s="247">
        <v>1</v>
      </c>
      <c r="T610" s="247">
        <v>1</v>
      </c>
      <c r="U610" s="247">
        <v>1</v>
      </c>
      <c r="V610" s="247">
        <v>1</v>
      </c>
      <c r="W610" s="247">
        <v>1</v>
      </c>
      <c r="X610" s="247">
        <v>1</v>
      </c>
      <c r="Y610" s="247">
        <v>1</v>
      </c>
      <c r="Z610" s="247">
        <v>1</v>
      </c>
      <c r="AA610" s="247">
        <v>1</v>
      </c>
      <c r="AB610" s="247">
        <v>1</v>
      </c>
      <c r="AC610" s="247">
        <v>1</v>
      </c>
      <c r="AD610" s="247">
        <v>1</v>
      </c>
      <c r="AE610" s="247">
        <v>1</v>
      </c>
      <c r="AF610" s="247">
        <v>1</v>
      </c>
      <c r="AG610" s="247">
        <v>1</v>
      </c>
      <c r="AH610" s="247">
        <v>1</v>
      </c>
      <c r="AI610" s="247">
        <v>1</v>
      </c>
      <c r="AJ610" s="247">
        <v>1</v>
      </c>
      <c r="AK610" s="247">
        <v>1</v>
      </c>
      <c r="AL610" s="247">
        <v>1</v>
      </c>
      <c r="AM610" s="247">
        <v>1</v>
      </c>
      <c r="AN610" s="247">
        <v>1</v>
      </c>
      <c r="AO610" s="247">
        <v>1</v>
      </c>
      <c r="AP610" s="247">
        <v>1</v>
      </c>
      <c r="AQ610" s="247">
        <v>1</v>
      </c>
      <c r="AR610" s="247">
        <v>1</v>
      </c>
      <c r="AS610" s="247">
        <v>1</v>
      </c>
      <c r="AT610" s="247">
        <v>1</v>
      </c>
      <c r="AU610" s="247">
        <v>1</v>
      </c>
      <c r="AV610" s="247">
        <v>1</v>
      </c>
      <c r="AW610" s="247">
        <v>1</v>
      </c>
      <c r="AX610" s="247">
        <v>1</v>
      </c>
      <c r="AY610" s="247">
        <v>1</v>
      </c>
      <c r="AZ610" s="247">
        <v>1</v>
      </c>
      <c r="BA610" s="247">
        <v>1</v>
      </c>
      <c r="BB610" s="247">
        <v>1</v>
      </c>
      <c r="BC610" s="247">
        <v>1</v>
      </c>
      <c r="BD610" s="247">
        <v>1</v>
      </c>
      <c r="BE610" s="247">
        <v>1</v>
      </c>
      <c r="BF610" s="247">
        <v>1</v>
      </c>
      <c r="BG610" s="247">
        <v>1</v>
      </c>
      <c r="BH610" s="247">
        <v>1</v>
      </c>
      <c r="BI610" s="247">
        <v>1</v>
      </c>
      <c r="BJ610" s="247">
        <v>1</v>
      </c>
      <c r="BK610" s="247">
        <v>1</v>
      </c>
      <c r="BL610" s="247"/>
      <c r="BM610" s="248"/>
    </row>
    <row r="611" spans="1:65" s="236" customFormat="1" ht="5.25">
      <c r="A611" s="243">
        <v>400</v>
      </c>
      <c r="B611" s="249" t="s">
        <v>898</v>
      </c>
      <c r="C611" s="245" t="s">
        <v>526</v>
      </c>
      <c r="D611" s="246">
        <v>0.075</v>
      </c>
      <c r="E611" s="247">
        <v>1</v>
      </c>
      <c r="F611" s="247">
        <v>1</v>
      </c>
      <c r="G611" s="247">
        <v>1</v>
      </c>
      <c r="H611" s="247">
        <v>1</v>
      </c>
      <c r="I611" s="247">
        <v>1</v>
      </c>
      <c r="J611" s="247">
        <v>1</v>
      </c>
      <c r="K611" s="247">
        <v>1</v>
      </c>
      <c r="L611" s="247">
        <v>1</v>
      </c>
      <c r="M611" s="247">
        <v>1</v>
      </c>
      <c r="N611" s="247">
        <v>1</v>
      </c>
      <c r="O611" s="247">
        <v>1</v>
      </c>
      <c r="P611" s="247">
        <v>1</v>
      </c>
      <c r="Q611" s="247">
        <v>1</v>
      </c>
      <c r="R611" s="247">
        <v>1</v>
      </c>
      <c r="S611" s="247">
        <v>1</v>
      </c>
      <c r="T611" s="247">
        <v>1</v>
      </c>
      <c r="U611" s="247">
        <v>1</v>
      </c>
      <c r="V611" s="247">
        <v>1</v>
      </c>
      <c r="W611" s="247">
        <v>1</v>
      </c>
      <c r="X611" s="247">
        <v>1</v>
      </c>
      <c r="Y611" s="247">
        <v>1</v>
      </c>
      <c r="Z611" s="247">
        <v>1</v>
      </c>
      <c r="AA611" s="247">
        <v>1</v>
      </c>
      <c r="AB611" s="247">
        <v>1</v>
      </c>
      <c r="AC611" s="247">
        <v>1</v>
      </c>
      <c r="AD611" s="247">
        <v>1</v>
      </c>
      <c r="AE611" s="247">
        <v>1</v>
      </c>
      <c r="AF611" s="247">
        <v>1</v>
      </c>
      <c r="AG611" s="247">
        <v>1</v>
      </c>
      <c r="AH611" s="247">
        <v>1</v>
      </c>
      <c r="AI611" s="247">
        <v>1</v>
      </c>
      <c r="AJ611" s="247">
        <v>1</v>
      </c>
      <c r="AK611" s="247">
        <v>1</v>
      </c>
      <c r="AL611" s="247">
        <v>1</v>
      </c>
      <c r="AM611" s="247">
        <v>1</v>
      </c>
      <c r="AN611" s="247">
        <v>1</v>
      </c>
      <c r="AO611" s="247">
        <v>1</v>
      </c>
      <c r="AP611" s="247">
        <v>1</v>
      </c>
      <c r="AQ611" s="247">
        <v>1</v>
      </c>
      <c r="AR611" s="247">
        <v>1</v>
      </c>
      <c r="AS611" s="247">
        <v>1</v>
      </c>
      <c r="AT611" s="247">
        <v>1</v>
      </c>
      <c r="AU611" s="247">
        <v>1</v>
      </c>
      <c r="AV611" s="247">
        <v>1</v>
      </c>
      <c r="AW611" s="247">
        <v>1</v>
      </c>
      <c r="AX611" s="247">
        <v>1</v>
      </c>
      <c r="AY611" s="247">
        <v>1</v>
      </c>
      <c r="AZ611" s="247">
        <v>1</v>
      </c>
      <c r="BA611" s="247">
        <v>1</v>
      </c>
      <c r="BB611" s="247">
        <v>1</v>
      </c>
      <c r="BC611" s="247">
        <v>1</v>
      </c>
      <c r="BD611" s="247">
        <v>1</v>
      </c>
      <c r="BE611" s="247">
        <v>1</v>
      </c>
      <c r="BF611" s="247">
        <v>1</v>
      </c>
      <c r="BG611" s="247">
        <v>1</v>
      </c>
      <c r="BH611" s="247">
        <v>1</v>
      </c>
      <c r="BI611" s="247">
        <v>1</v>
      </c>
      <c r="BJ611" s="247">
        <v>1</v>
      </c>
      <c r="BK611" s="247">
        <v>1</v>
      </c>
      <c r="BL611" s="247"/>
      <c r="BM611" s="248"/>
    </row>
    <row r="612" spans="1:65" s="236" customFormat="1" ht="5.25">
      <c r="A612" s="243">
        <v>401</v>
      </c>
      <c r="B612" s="249" t="s">
        <v>899</v>
      </c>
      <c r="C612" s="245" t="s">
        <v>526</v>
      </c>
      <c r="D612" s="246">
        <v>0.075</v>
      </c>
      <c r="E612" s="247">
        <v>1</v>
      </c>
      <c r="F612" s="247">
        <v>1</v>
      </c>
      <c r="G612" s="247">
        <v>1</v>
      </c>
      <c r="H612" s="247">
        <v>1</v>
      </c>
      <c r="I612" s="247">
        <v>1</v>
      </c>
      <c r="J612" s="247">
        <v>1</v>
      </c>
      <c r="K612" s="247">
        <v>1</v>
      </c>
      <c r="L612" s="247">
        <v>1</v>
      </c>
      <c r="M612" s="247">
        <v>1</v>
      </c>
      <c r="N612" s="247">
        <v>1</v>
      </c>
      <c r="O612" s="247">
        <v>1</v>
      </c>
      <c r="P612" s="247">
        <v>1</v>
      </c>
      <c r="Q612" s="247">
        <v>1</v>
      </c>
      <c r="R612" s="247">
        <v>1</v>
      </c>
      <c r="S612" s="247">
        <v>1</v>
      </c>
      <c r="T612" s="247">
        <v>1</v>
      </c>
      <c r="U612" s="247">
        <v>1</v>
      </c>
      <c r="V612" s="247">
        <v>1</v>
      </c>
      <c r="W612" s="247">
        <v>1</v>
      </c>
      <c r="X612" s="247">
        <v>1</v>
      </c>
      <c r="Y612" s="247">
        <v>1</v>
      </c>
      <c r="Z612" s="247">
        <v>1</v>
      </c>
      <c r="AA612" s="247">
        <v>1</v>
      </c>
      <c r="AB612" s="247">
        <v>1</v>
      </c>
      <c r="AC612" s="247">
        <v>1</v>
      </c>
      <c r="AD612" s="247">
        <v>1</v>
      </c>
      <c r="AE612" s="247">
        <v>1</v>
      </c>
      <c r="AF612" s="247">
        <v>1</v>
      </c>
      <c r="AG612" s="247">
        <v>1</v>
      </c>
      <c r="AH612" s="247">
        <v>1</v>
      </c>
      <c r="AI612" s="247">
        <v>1</v>
      </c>
      <c r="AJ612" s="247">
        <v>1</v>
      </c>
      <c r="AK612" s="247">
        <v>1</v>
      </c>
      <c r="AL612" s="247">
        <v>1</v>
      </c>
      <c r="AM612" s="247">
        <v>1</v>
      </c>
      <c r="AN612" s="247">
        <v>1</v>
      </c>
      <c r="AO612" s="247">
        <v>1</v>
      </c>
      <c r="AP612" s="247">
        <v>1</v>
      </c>
      <c r="AQ612" s="247">
        <v>1</v>
      </c>
      <c r="AR612" s="247">
        <v>1</v>
      </c>
      <c r="AS612" s="247">
        <v>1</v>
      </c>
      <c r="AT612" s="247">
        <v>1</v>
      </c>
      <c r="AU612" s="247">
        <v>1</v>
      </c>
      <c r="AV612" s="247">
        <v>1</v>
      </c>
      <c r="AW612" s="247">
        <v>1</v>
      </c>
      <c r="AX612" s="247">
        <v>1</v>
      </c>
      <c r="AY612" s="247">
        <v>1</v>
      </c>
      <c r="AZ612" s="247">
        <v>1</v>
      </c>
      <c r="BA612" s="247">
        <v>1</v>
      </c>
      <c r="BB612" s="247">
        <v>1</v>
      </c>
      <c r="BC612" s="247">
        <v>1</v>
      </c>
      <c r="BD612" s="247">
        <v>1</v>
      </c>
      <c r="BE612" s="247">
        <v>1</v>
      </c>
      <c r="BF612" s="247">
        <v>1</v>
      </c>
      <c r="BG612" s="247">
        <v>1</v>
      </c>
      <c r="BH612" s="247">
        <v>1</v>
      </c>
      <c r="BI612" s="247">
        <v>1</v>
      </c>
      <c r="BJ612" s="247">
        <v>1</v>
      </c>
      <c r="BK612" s="247">
        <v>1</v>
      </c>
      <c r="BL612" s="247"/>
      <c r="BM612" s="248"/>
    </row>
    <row r="613" spans="1:65" s="236" customFormat="1" ht="5.25">
      <c r="A613" s="243">
        <v>402</v>
      </c>
      <c r="B613" s="249" t="s">
        <v>900</v>
      </c>
      <c r="C613" s="245" t="s">
        <v>526</v>
      </c>
      <c r="D613" s="246">
        <v>0.075</v>
      </c>
      <c r="E613" s="247">
        <v>1</v>
      </c>
      <c r="F613" s="247">
        <v>1</v>
      </c>
      <c r="G613" s="247">
        <v>1</v>
      </c>
      <c r="H613" s="247">
        <v>1</v>
      </c>
      <c r="I613" s="247">
        <v>1</v>
      </c>
      <c r="J613" s="247">
        <v>1</v>
      </c>
      <c r="K613" s="247">
        <v>1</v>
      </c>
      <c r="L613" s="247">
        <v>1</v>
      </c>
      <c r="M613" s="247">
        <v>1</v>
      </c>
      <c r="N613" s="247">
        <v>1</v>
      </c>
      <c r="O613" s="247">
        <v>1</v>
      </c>
      <c r="P613" s="247">
        <v>1</v>
      </c>
      <c r="Q613" s="247">
        <v>1</v>
      </c>
      <c r="R613" s="247">
        <v>1</v>
      </c>
      <c r="S613" s="247">
        <v>1</v>
      </c>
      <c r="T613" s="247">
        <v>1</v>
      </c>
      <c r="U613" s="247">
        <v>1</v>
      </c>
      <c r="V613" s="247">
        <v>1</v>
      </c>
      <c r="W613" s="247">
        <v>1</v>
      </c>
      <c r="X613" s="247">
        <v>1</v>
      </c>
      <c r="Y613" s="247">
        <v>1</v>
      </c>
      <c r="Z613" s="247">
        <v>1</v>
      </c>
      <c r="AA613" s="247">
        <v>1</v>
      </c>
      <c r="AB613" s="247">
        <v>1</v>
      </c>
      <c r="AC613" s="247">
        <v>1</v>
      </c>
      <c r="AD613" s="247">
        <v>1</v>
      </c>
      <c r="AE613" s="247">
        <v>1</v>
      </c>
      <c r="AF613" s="247">
        <v>1</v>
      </c>
      <c r="AG613" s="247">
        <v>1</v>
      </c>
      <c r="AH613" s="247">
        <v>1</v>
      </c>
      <c r="AI613" s="247">
        <v>1</v>
      </c>
      <c r="AJ613" s="247">
        <v>1</v>
      </c>
      <c r="AK613" s="247">
        <v>1</v>
      </c>
      <c r="AL613" s="247">
        <v>1</v>
      </c>
      <c r="AM613" s="247">
        <v>1</v>
      </c>
      <c r="AN613" s="247">
        <v>1</v>
      </c>
      <c r="AO613" s="247">
        <v>1</v>
      </c>
      <c r="AP613" s="247">
        <v>1</v>
      </c>
      <c r="AQ613" s="247">
        <v>1</v>
      </c>
      <c r="AR613" s="247">
        <v>1</v>
      </c>
      <c r="AS613" s="247">
        <v>1</v>
      </c>
      <c r="AT613" s="247">
        <v>1</v>
      </c>
      <c r="AU613" s="247">
        <v>1</v>
      </c>
      <c r="AV613" s="247">
        <v>1</v>
      </c>
      <c r="AW613" s="247">
        <v>1</v>
      </c>
      <c r="AX613" s="247">
        <v>1</v>
      </c>
      <c r="AY613" s="247">
        <v>1</v>
      </c>
      <c r="AZ613" s="247">
        <v>1</v>
      </c>
      <c r="BA613" s="247">
        <v>1</v>
      </c>
      <c r="BB613" s="247">
        <v>1</v>
      </c>
      <c r="BC613" s="247">
        <v>1</v>
      </c>
      <c r="BD613" s="247">
        <v>1</v>
      </c>
      <c r="BE613" s="247">
        <v>1</v>
      </c>
      <c r="BF613" s="247">
        <v>1</v>
      </c>
      <c r="BG613" s="247">
        <v>1</v>
      </c>
      <c r="BH613" s="247">
        <v>1</v>
      </c>
      <c r="BI613" s="247">
        <v>1</v>
      </c>
      <c r="BJ613" s="247">
        <v>1</v>
      </c>
      <c r="BK613" s="247">
        <v>1</v>
      </c>
      <c r="BL613" s="247"/>
      <c r="BM613" s="248"/>
    </row>
    <row r="614" spans="1:65" s="236" customFormat="1" ht="5.25">
      <c r="A614" s="243">
        <v>403</v>
      </c>
      <c r="B614" s="249" t="s">
        <v>845</v>
      </c>
      <c r="C614" s="245" t="s">
        <v>526</v>
      </c>
      <c r="D614" s="246">
        <v>0.075</v>
      </c>
      <c r="E614" s="247">
        <v>1</v>
      </c>
      <c r="F614" s="247">
        <v>1</v>
      </c>
      <c r="G614" s="247">
        <v>1</v>
      </c>
      <c r="H614" s="247">
        <v>1</v>
      </c>
      <c r="I614" s="247">
        <v>1</v>
      </c>
      <c r="J614" s="247">
        <v>1</v>
      </c>
      <c r="K614" s="247">
        <v>1</v>
      </c>
      <c r="L614" s="247">
        <v>1</v>
      </c>
      <c r="M614" s="247">
        <v>1</v>
      </c>
      <c r="N614" s="247">
        <v>1</v>
      </c>
      <c r="O614" s="247">
        <v>1</v>
      </c>
      <c r="P614" s="247">
        <v>1</v>
      </c>
      <c r="Q614" s="247">
        <v>1</v>
      </c>
      <c r="R614" s="247">
        <v>1</v>
      </c>
      <c r="S614" s="247">
        <v>1</v>
      </c>
      <c r="T614" s="247">
        <v>1</v>
      </c>
      <c r="U614" s="247">
        <v>1</v>
      </c>
      <c r="V614" s="247">
        <v>1</v>
      </c>
      <c r="W614" s="247">
        <v>1</v>
      </c>
      <c r="X614" s="247">
        <v>1</v>
      </c>
      <c r="Y614" s="247">
        <v>1</v>
      </c>
      <c r="Z614" s="247">
        <v>1</v>
      </c>
      <c r="AA614" s="247">
        <v>1</v>
      </c>
      <c r="AB614" s="247">
        <v>1</v>
      </c>
      <c r="AC614" s="247">
        <v>1</v>
      </c>
      <c r="AD614" s="247">
        <v>1</v>
      </c>
      <c r="AE614" s="247">
        <v>1</v>
      </c>
      <c r="AF614" s="247">
        <v>1</v>
      </c>
      <c r="AG614" s="247">
        <v>1</v>
      </c>
      <c r="AH614" s="247">
        <v>1</v>
      </c>
      <c r="AI614" s="247">
        <v>1</v>
      </c>
      <c r="AJ614" s="247">
        <v>1</v>
      </c>
      <c r="AK614" s="247">
        <v>1</v>
      </c>
      <c r="AL614" s="247">
        <v>1</v>
      </c>
      <c r="AM614" s="247">
        <v>1</v>
      </c>
      <c r="AN614" s="247">
        <v>1</v>
      </c>
      <c r="AO614" s="247">
        <v>1</v>
      </c>
      <c r="AP614" s="247">
        <v>1</v>
      </c>
      <c r="AQ614" s="247">
        <v>1</v>
      </c>
      <c r="AR614" s="247">
        <v>1</v>
      </c>
      <c r="AS614" s="247">
        <v>1</v>
      </c>
      <c r="AT614" s="247">
        <v>1</v>
      </c>
      <c r="AU614" s="247">
        <v>1</v>
      </c>
      <c r="AV614" s="247">
        <v>1</v>
      </c>
      <c r="AW614" s="247">
        <v>1</v>
      </c>
      <c r="AX614" s="247">
        <v>1</v>
      </c>
      <c r="AY614" s="247">
        <v>1</v>
      </c>
      <c r="AZ614" s="247">
        <v>1</v>
      </c>
      <c r="BA614" s="247">
        <v>1</v>
      </c>
      <c r="BB614" s="247">
        <v>1</v>
      </c>
      <c r="BC614" s="247">
        <v>1</v>
      </c>
      <c r="BD614" s="247">
        <v>1</v>
      </c>
      <c r="BE614" s="247">
        <v>1</v>
      </c>
      <c r="BF614" s="247">
        <v>1</v>
      </c>
      <c r="BG614" s="247">
        <v>1</v>
      </c>
      <c r="BH614" s="247">
        <v>1</v>
      </c>
      <c r="BI614" s="247">
        <v>1</v>
      </c>
      <c r="BJ614" s="247">
        <v>1</v>
      </c>
      <c r="BK614" s="247">
        <v>1</v>
      </c>
      <c r="BL614" s="247"/>
      <c r="BM614" s="248"/>
    </row>
    <row r="615" spans="1:65" s="236" customFormat="1" ht="5.25">
      <c r="A615" s="243">
        <v>404</v>
      </c>
      <c r="B615" s="249" t="s">
        <v>901</v>
      </c>
      <c r="C615" s="245" t="s">
        <v>526</v>
      </c>
      <c r="D615" s="246">
        <v>0.08</v>
      </c>
      <c r="E615" s="247">
        <v>1</v>
      </c>
      <c r="F615" s="247">
        <v>1</v>
      </c>
      <c r="G615" s="247">
        <v>1</v>
      </c>
      <c r="H615" s="247">
        <v>1</v>
      </c>
      <c r="I615" s="247">
        <v>1</v>
      </c>
      <c r="J615" s="247">
        <v>1</v>
      </c>
      <c r="K615" s="247">
        <v>1</v>
      </c>
      <c r="L615" s="247">
        <v>1</v>
      </c>
      <c r="M615" s="247">
        <v>1</v>
      </c>
      <c r="N615" s="247">
        <v>1</v>
      </c>
      <c r="O615" s="247">
        <v>1</v>
      </c>
      <c r="P615" s="247">
        <v>1</v>
      </c>
      <c r="Q615" s="247">
        <v>1</v>
      </c>
      <c r="R615" s="247">
        <v>1</v>
      </c>
      <c r="S615" s="247">
        <v>1</v>
      </c>
      <c r="T615" s="247">
        <v>1</v>
      </c>
      <c r="U615" s="247">
        <v>1</v>
      </c>
      <c r="V615" s="247">
        <v>1</v>
      </c>
      <c r="W615" s="247">
        <v>1</v>
      </c>
      <c r="X615" s="247">
        <v>1</v>
      </c>
      <c r="Y615" s="247">
        <v>1</v>
      </c>
      <c r="Z615" s="247">
        <v>1</v>
      </c>
      <c r="AA615" s="247">
        <v>1</v>
      </c>
      <c r="AB615" s="247">
        <v>1</v>
      </c>
      <c r="AC615" s="247">
        <v>1</v>
      </c>
      <c r="AD615" s="247">
        <v>1</v>
      </c>
      <c r="AE615" s="247">
        <v>1</v>
      </c>
      <c r="AF615" s="247">
        <v>1</v>
      </c>
      <c r="AG615" s="247">
        <v>1</v>
      </c>
      <c r="AH615" s="247">
        <v>1</v>
      </c>
      <c r="AI615" s="247">
        <v>1</v>
      </c>
      <c r="AJ615" s="247">
        <v>1</v>
      </c>
      <c r="AK615" s="247">
        <v>1</v>
      </c>
      <c r="AL615" s="247">
        <v>1</v>
      </c>
      <c r="AM615" s="247">
        <v>1</v>
      </c>
      <c r="AN615" s="247">
        <v>1</v>
      </c>
      <c r="AO615" s="247">
        <v>1</v>
      </c>
      <c r="AP615" s="247">
        <v>1</v>
      </c>
      <c r="AQ615" s="247">
        <v>1</v>
      </c>
      <c r="AR615" s="247">
        <v>1</v>
      </c>
      <c r="AS615" s="247">
        <v>1</v>
      </c>
      <c r="AT615" s="247">
        <v>1</v>
      </c>
      <c r="AU615" s="247">
        <v>1</v>
      </c>
      <c r="AV615" s="247">
        <v>1</v>
      </c>
      <c r="AW615" s="247">
        <v>1</v>
      </c>
      <c r="AX615" s="247">
        <v>1</v>
      </c>
      <c r="AY615" s="247">
        <v>1</v>
      </c>
      <c r="AZ615" s="247">
        <v>1</v>
      </c>
      <c r="BA615" s="247">
        <v>1</v>
      </c>
      <c r="BB615" s="247">
        <v>1</v>
      </c>
      <c r="BC615" s="247">
        <v>1</v>
      </c>
      <c r="BD615" s="247">
        <v>1</v>
      </c>
      <c r="BE615" s="247">
        <v>1</v>
      </c>
      <c r="BF615" s="247">
        <v>1</v>
      </c>
      <c r="BG615" s="247">
        <v>1</v>
      </c>
      <c r="BH615" s="247">
        <v>1</v>
      </c>
      <c r="BI615" s="247">
        <v>1</v>
      </c>
      <c r="BJ615" s="247">
        <v>1</v>
      </c>
      <c r="BK615" s="247">
        <v>1</v>
      </c>
      <c r="BL615" s="247"/>
      <c r="BM615" s="248"/>
    </row>
    <row r="616" spans="1:65" s="236" customFormat="1" ht="5.25">
      <c r="A616" s="243">
        <v>405</v>
      </c>
      <c r="B616" s="249" t="s">
        <v>902</v>
      </c>
      <c r="C616" s="245" t="s">
        <v>526</v>
      </c>
      <c r="D616" s="246">
        <v>0.075</v>
      </c>
      <c r="E616" s="247">
        <v>1</v>
      </c>
      <c r="F616" s="247">
        <v>1</v>
      </c>
      <c r="G616" s="247">
        <v>1</v>
      </c>
      <c r="H616" s="247">
        <v>1</v>
      </c>
      <c r="I616" s="247">
        <v>1</v>
      </c>
      <c r="J616" s="247">
        <v>1</v>
      </c>
      <c r="K616" s="247">
        <v>1</v>
      </c>
      <c r="L616" s="247">
        <v>1</v>
      </c>
      <c r="M616" s="247">
        <v>1</v>
      </c>
      <c r="N616" s="247">
        <v>1</v>
      </c>
      <c r="O616" s="247">
        <v>1</v>
      </c>
      <c r="P616" s="247">
        <v>1</v>
      </c>
      <c r="Q616" s="247">
        <v>1</v>
      </c>
      <c r="R616" s="247">
        <v>1</v>
      </c>
      <c r="S616" s="247">
        <v>1</v>
      </c>
      <c r="T616" s="247">
        <v>1</v>
      </c>
      <c r="U616" s="247">
        <v>1</v>
      </c>
      <c r="V616" s="247">
        <v>1</v>
      </c>
      <c r="W616" s="247">
        <v>1</v>
      </c>
      <c r="X616" s="247">
        <v>1</v>
      </c>
      <c r="Y616" s="247">
        <v>1</v>
      </c>
      <c r="Z616" s="247">
        <v>1</v>
      </c>
      <c r="AA616" s="247">
        <v>1</v>
      </c>
      <c r="AB616" s="247">
        <v>1</v>
      </c>
      <c r="AC616" s="247">
        <v>1</v>
      </c>
      <c r="AD616" s="247">
        <v>1</v>
      </c>
      <c r="AE616" s="247">
        <v>1</v>
      </c>
      <c r="AF616" s="247">
        <v>1</v>
      </c>
      <c r="AG616" s="247">
        <v>1</v>
      </c>
      <c r="AH616" s="247">
        <v>1</v>
      </c>
      <c r="AI616" s="247">
        <v>1</v>
      </c>
      <c r="AJ616" s="247">
        <v>1</v>
      </c>
      <c r="AK616" s="247">
        <v>1</v>
      </c>
      <c r="AL616" s="247">
        <v>1</v>
      </c>
      <c r="AM616" s="247">
        <v>1</v>
      </c>
      <c r="AN616" s="247">
        <v>1</v>
      </c>
      <c r="AO616" s="247">
        <v>1</v>
      </c>
      <c r="AP616" s="247">
        <v>1</v>
      </c>
      <c r="AQ616" s="247">
        <v>1</v>
      </c>
      <c r="AR616" s="247">
        <v>1</v>
      </c>
      <c r="AS616" s="247">
        <v>1</v>
      </c>
      <c r="AT616" s="247">
        <v>1</v>
      </c>
      <c r="AU616" s="247">
        <v>1</v>
      </c>
      <c r="AV616" s="247">
        <v>1</v>
      </c>
      <c r="AW616" s="247">
        <v>1</v>
      </c>
      <c r="AX616" s="247">
        <v>1</v>
      </c>
      <c r="AY616" s="247">
        <v>1</v>
      </c>
      <c r="AZ616" s="247">
        <v>1</v>
      </c>
      <c r="BA616" s="247">
        <v>1</v>
      </c>
      <c r="BB616" s="247">
        <v>1</v>
      </c>
      <c r="BC616" s="247">
        <v>1</v>
      </c>
      <c r="BD616" s="247">
        <v>1</v>
      </c>
      <c r="BE616" s="247">
        <v>1</v>
      </c>
      <c r="BF616" s="247">
        <v>1</v>
      </c>
      <c r="BG616" s="247">
        <v>1</v>
      </c>
      <c r="BH616" s="247">
        <v>1</v>
      </c>
      <c r="BI616" s="247">
        <v>1</v>
      </c>
      <c r="BJ616" s="247">
        <v>1</v>
      </c>
      <c r="BK616" s="247">
        <v>1</v>
      </c>
      <c r="BL616" s="247"/>
      <c r="BM616" s="248"/>
    </row>
    <row r="617" spans="1:65" s="236" customFormat="1" ht="5.25">
      <c r="A617" s="243">
        <v>406</v>
      </c>
      <c r="B617" s="249" t="s">
        <v>903</v>
      </c>
      <c r="C617" s="245" t="s">
        <v>526</v>
      </c>
      <c r="D617" s="246">
        <v>0.075</v>
      </c>
      <c r="E617" s="247">
        <v>1</v>
      </c>
      <c r="F617" s="247">
        <v>1</v>
      </c>
      <c r="G617" s="247">
        <v>1</v>
      </c>
      <c r="H617" s="247">
        <v>1</v>
      </c>
      <c r="I617" s="247">
        <v>1</v>
      </c>
      <c r="J617" s="247">
        <v>1</v>
      </c>
      <c r="K617" s="247">
        <v>1</v>
      </c>
      <c r="L617" s="247">
        <v>1</v>
      </c>
      <c r="M617" s="247">
        <v>1</v>
      </c>
      <c r="N617" s="247">
        <v>1</v>
      </c>
      <c r="O617" s="247">
        <v>1</v>
      </c>
      <c r="P617" s="247">
        <v>1</v>
      </c>
      <c r="Q617" s="247">
        <v>1</v>
      </c>
      <c r="R617" s="247">
        <v>1</v>
      </c>
      <c r="S617" s="247">
        <v>1</v>
      </c>
      <c r="T617" s="247">
        <v>1</v>
      </c>
      <c r="U617" s="247">
        <v>1</v>
      </c>
      <c r="V617" s="247">
        <v>1</v>
      </c>
      <c r="W617" s="247">
        <v>1</v>
      </c>
      <c r="X617" s="247">
        <v>1</v>
      </c>
      <c r="Y617" s="247">
        <v>1</v>
      </c>
      <c r="Z617" s="247">
        <v>1</v>
      </c>
      <c r="AA617" s="247">
        <v>1</v>
      </c>
      <c r="AB617" s="247">
        <v>1</v>
      </c>
      <c r="AC617" s="247">
        <v>1</v>
      </c>
      <c r="AD617" s="247">
        <v>1</v>
      </c>
      <c r="AE617" s="247">
        <v>1</v>
      </c>
      <c r="AF617" s="247">
        <v>1</v>
      </c>
      <c r="AG617" s="247">
        <v>1</v>
      </c>
      <c r="AH617" s="247">
        <v>1</v>
      </c>
      <c r="AI617" s="247">
        <v>1</v>
      </c>
      <c r="AJ617" s="247">
        <v>1</v>
      </c>
      <c r="AK617" s="247">
        <v>1</v>
      </c>
      <c r="AL617" s="247">
        <v>1</v>
      </c>
      <c r="AM617" s="247">
        <v>1</v>
      </c>
      <c r="AN617" s="247">
        <v>1</v>
      </c>
      <c r="AO617" s="247">
        <v>1</v>
      </c>
      <c r="AP617" s="247">
        <v>1</v>
      </c>
      <c r="AQ617" s="247">
        <v>1</v>
      </c>
      <c r="AR617" s="247">
        <v>1</v>
      </c>
      <c r="AS617" s="247">
        <v>1</v>
      </c>
      <c r="AT617" s="247">
        <v>1</v>
      </c>
      <c r="AU617" s="247">
        <v>1</v>
      </c>
      <c r="AV617" s="247">
        <v>1</v>
      </c>
      <c r="AW617" s="247">
        <v>1</v>
      </c>
      <c r="AX617" s="247">
        <v>1</v>
      </c>
      <c r="AY617" s="247">
        <v>1</v>
      </c>
      <c r="AZ617" s="247">
        <v>1</v>
      </c>
      <c r="BA617" s="247">
        <v>1</v>
      </c>
      <c r="BB617" s="247">
        <v>1</v>
      </c>
      <c r="BC617" s="247">
        <v>1</v>
      </c>
      <c r="BD617" s="247">
        <v>1</v>
      </c>
      <c r="BE617" s="247">
        <v>1</v>
      </c>
      <c r="BF617" s="247">
        <v>1</v>
      </c>
      <c r="BG617" s="247">
        <v>1</v>
      </c>
      <c r="BH617" s="247">
        <v>1</v>
      </c>
      <c r="BI617" s="247">
        <v>1</v>
      </c>
      <c r="BJ617" s="247">
        <v>1</v>
      </c>
      <c r="BK617" s="247">
        <v>1</v>
      </c>
      <c r="BL617" s="247"/>
      <c r="BM617" s="248"/>
    </row>
    <row r="618" spans="1:65" s="236" customFormat="1" ht="5.25">
      <c r="A618" s="243">
        <v>407</v>
      </c>
      <c r="B618" s="249" t="s">
        <v>77</v>
      </c>
      <c r="C618" s="245" t="s">
        <v>526</v>
      </c>
      <c r="D618" s="246">
        <v>0.075</v>
      </c>
      <c r="E618" s="247">
        <v>1</v>
      </c>
      <c r="F618" s="247">
        <v>1</v>
      </c>
      <c r="G618" s="247">
        <v>1</v>
      </c>
      <c r="H618" s="247">
        <v>1</v>
      </c>
      <c r="I618" s="247">
        <v>1</v>
      </c>
      <c r="J618" s="247">
        <v>1</v>
      </c>
      <c r="K618" s="247">
        <v>1</v>
      </c>
      <c r="L618" s="247">
        <v>1</v>
      </c>
      <c r="M618" s="247">
        <v>1</v>
      </c>
      <c r="N618" s="247">
        <v>1</v>
      </c>
      <c r="O618" s="247">
        <v>1</v>
      </c>
      <c r="P618" s="247">
        <v>1</v>
      </c>
      <c r="Q618" s="247">
        <v>1</v>
      </c>
      <c r="R618" s="247">
        <v>1</v>
      </c>
      <c r="S618" s="247">
        <v>1</v>
      </c>
      <c r="T618" s="247">
        <v>1</v>
      </c>
      <c r="U618" s="247">
        <v>1</v>
      </c>
      <c r="V618" s="247">
        <v>1</v>
      </c>
      <c r="W618" s="247">
        <v>1</v>
      </c>
      <c r="X618" s="247">
        <v>1</v>
      </c>
      <c r="Y618" s="247">
        <v>1</v>
      </c>
      <c r="Z618" s="247">
        <v>1</v>
      </c>
      <c r="AA618" s="247">
        <v>1</v>
      </c>
      <c r="AB618" s="247">
        <v>1</v>
      </c>
      <c r="AC618" s="247">
        <v>1</v>
      </c>
      <c r="AD618" s="247">
        <v>1</v>
      </c>
      <c r="AE618" s="247">
        <v>1</v>
      </c>
      <c r="AF618" s="247">
        <v>1</v>
      </c>
      <c r="AG618" s="247">
        <v>1</v>
      </c>
      <c r="AH618" s="247">
        <v>1</v>
      </c>
      <c r="AI618" s="247">
        <v>1</v>
      </c>
      <c r="AJ618" s="247">
        <v>1</v>
      </c>
      <c r="AK618" s="247">
        <v>1</v>
      </c>
      <c r="AL618" s="247">
        <v>1</v>
      </c>
      <c r="AM618" s="247">
        <v>1</v>
      </c>
      <c r="AN618" s="247">
        <v>1</v>
      </c>
      <c r="AO618" s="247">
        <v>1</v>
      </c>
      <c r="AP618" s="247">
        <v>1</v>
      </c>
      <c r="AQ618" s="247">
        <v>1</v>
      </c>
      <c r="AR618" s="247">
        <v>1</v>
      </c>
      <c r="AS618" s="247">
        <v>1</v>
      </c>
      <c r="AT618" s="247">
        <v>1</v>
      </c>
      <c r="AU618" s="247">
        <v>1</v>
      </c>
      <c r="AV618" s="247">
        <v>1</v>
      </c>
      <c r="AW618" s="247">
        <v>1</v>
      </c>
      <c r="AX618" s="247">
        <v>1</v>
      </c>
      <c r="AY618" s="247">
        <v>1</v>
      </c>
      <c r="AZ618" s="247">
        <v>1</v>
      </c>
      <c r="BA618" s="247">
        <v>1</v>
      </c>
      <c r="BB618" s="247">
        <v>1</v>
      </c>
      <c r="BC618" s="247">
        <v>1</v>
      </c>
      <c r="BD618" s="247">
        <v>1</v>
      </c>
      <c r="BE618" s="247">
        <v>1</v>
      </c>
      <c r="BF618" s="247">
        <v>1</v>
      </c>
      <c r="BG618" s="247">
        <v>1</v>
      </c>
      <c r="BH618" s="247">
        <v>1</v>
      </c>
      <c r="BI618" s="247">
        <v>1</v>
      </c>
      <c r="BJ618" s="247">
        <v>1</v>
      </c>
      <c r="BK618" s="247">
        <v>1</v>
      </c>
      <c r="BL618" s="247"/>
      <c r="BM618" s="248"/>
    </row>
    <row r="619" spans="1:65" s="236" customFormat="1" ht="5.25">
      <c r="A619" s="243">
        <v>408</v>
      </c>
      <c r="B619" s="249" t="s">
        <v>904</v>
      </c>
      <c r="C619" s="245" t="s">
        <v>526</v>
      </c>
      <c r="D619" s="246">
        <v>0.078</v>
      </c>
      <c r="E619" s="247">
        <v>1</v>
      </c>
      <c r="F619" s="247">
        <v>1</v>
      </c>
      <c r="G619" s="247">
        <v>1</v>
      </c>
      <c r="H619" s="247">
        <v>1</v>
      </c>
      <c r="I619" s="247">
        <v>1</v>
      </c>
      <c r="J619" s="247">
        <v>1</v>
      </c>
      <c r="K619" s="247">
        <v>1</v>
      </c>
      <c r="L619" s="247">
        <v>1</v>
      </c>
      <c r="M619" s="247">
        <v>1</v>
      </c>
      <c r="N619" s="247">
        <v>1</v>
      </c>
      <c r="O619" s="247">
        <v>1</v>
      </c>
      <c r="P619" s="247">
        <v>1</v>
      </c>
      <c r="Q619" s="247">
        <v>1</v>
      </c>
      <c r="R619" s="247">
        <v>1</v>
      </c>
      <c r="S619" s="247">
        <v>1</v>
      </c>
      <c r="T619" s="247">
        <v>1</v>
      </c>
      <c r="U619" s="247">
        <v>1</v>
      </c>
      <c r="V619" s="247">
        <v>1</v>
      </c>
      <c r="W619" s="247">
        <v>1</v>
      </c>
      <c r="X619" s="247">
        <v>1</v>
      </c>
      <c r="Y619" s="247">
        <v>1</v>
      </c>
      <c r="Z619" s="247">
        <v>1</v>
      </c>
      <c r="AA619" s="247">
        <v>1</v>
      </c>
      <c r="AB619" s="247">
        <v>1</v>
      </c>
      <c r="AC619" s="247">
        <v>1</v>
      </c>
      <c r="AD619" s="247">
        <v>1</v>
      </c>
      <c r="AE619" s="247">
        <v>1</v>
      </c>
      <c r="AF619" s="247">
        <v>1</v>
      </c>
      <c r="AG619" s="247">
        <v>1</v>
      </c>
      <c r="AH619" s="247">
        <v>1</v>
      </c>
      <c r="AI619" s="247">
        <v>1</v>
      </c>
      <c r="AJ619" s="247">
        <v>1</v>
      </c>
      <c r="AK619" s="247">
        <v>1</v>
      </c>
      <c r="AL619" s="247">
        <v>1</v>
      </c>
      <c r="AM619" s="247">
        <v>1</v>
      </c>
      <c r="AN619" s="247">
        <v>1</v>
      </c>
      <c r="AO619" s="247">
        <v>1</v>
      </c>
      <c r="AP619" s="247">
        <v>1</v>
      </c>
      <c r="AQ619" s="247">
        <v>1</v>
      </c>
      <c r="AR619" s="247">
        <v>1</v>
      </c>
      <c r="AS619" s="247">
        <v>1</v>
      </c>
      <c r="AT619" s="247">
        <v>1</v>
      </c>
      <c r="AU619" s="247">
        <v>1</v>
      </c>
      <c r="AV619" s="247">
        <v>1</v>
      </c>
      <c r="AW619" s="247">
        <v>1</v>
      </c>
      <c r="AX619" s="247">
        <v>1</v>
      </c>
      <c r="AY619" s="247">
        <v>1</v>
      </c>
      <c r="AZ619" s="247">
        <v>1</v>
      </c>
      <c r="BA619" s="247">
        <v>1</v>
      </c>
      <c r="BB619" s="247">
        <v>1</v>
      </c>
      <c r="BC619" s="247">
        <v>1</v>
      </c>
      <c r="BD619" s="247">
        <v>1</v>
      </c>
      <c r="BE619" s="247">
        <v>1</v>
      </c>
      <c r="BF619" s="247">
        <v>1</v>
      </c>
      <c r="BG619" s="247">
        <v>1</v>
      </c>
      <c r="BH619" s="247">
        <v>1</v>
      </c>
      <c r="BI619" s="247">
        <v>1</v>
      </c>
      <c r="BJ619" s="247">
        <v>1</v>
      </c>
      <c r="BK619" s="247">
        <v>1</v>
      </c>
      <c r="BL619" s="247"/>
      <c r="BM619" s="248"/>
    </row>
    <row r="620" spans="1:65" s="236" customFormat="1" ht="5.25">
      <c r="A620" s="243">
        <v>409</v>
      </c>
      <c r="B620" s="249" t="s">
        <v>905</v>
      </c>
      <c r="C620" s="245" t="s">
        <v>526</v>
      </c>
      <c r="D620" s="246">
        <v>0.07</v>
      </c>
      <c r="E620" s="247">
        <v>1</v>
      </c>
      <c r="F620" s="247">
        <v>1</v>
      </c>
      <c r="G620" s="247">
        <v>1</v>
      </c>
      <c r="H620" s="247">
        <v>1</v>
      </c>
      <c r="I620" s="247">
        <v>1</v>
      </c>
      <c r="J620" s="247">
        <v>1</v>
      </c>
      <c r="K620" s="247">
        <v>1</v>
      </c>
      <c r="L620" s="247">
        <v>1</v>
      </c>
      <c r="M620" s="247">
        <v>1</v>
      </c>
      <c r="N620" s="247">
        <v>1</v>
      </c>
      <c r="O620" s="247">
        <v>1</v>
      </c>
      <c r="P620" s="247">
        <v>1</v>
      </c>
      <c r="Q620" s="247">
        <v>1</v>
      </c>
      <c r="R620" s="247">
        <v>1</v>
      </c>
      <c r="S620" s="247">
        <v>1</v>
      </c>
      <c r="T620" s="247">
        <v>1</v>
      </c>
      <c r="U620" s="247">
        <v>1</v>
      </c>
      <c r="V620" s="247">
        <v>1</v>
      </c>
      <c r="W620" s="247">
        <v>1</v>
      </c>
      <c r="X620" s="247">
        <v>1</v>
      </c>
      <c r="Y620" s="247">
        <v>1</v>
      </c>
      <c r="Z620" s="247">
        <v>1</v>
      </c>
      <c r="AA620" s="247">
        <v>1</v>
      </c>
      <c r="AB620" s="247">
        <v>1</v>
      </c>
      <c r="AC620" s="247">
        <v>1</v>
      </c>
      <c r="AD620" s="247">
        <v>1</v>
      </c>
      <c r="AE620" s="247">
        <v>1</v>
      </c>
      <c r="AF620" s="247">
        <v>1</v>
      </c>
      <c r="AG620" s="247">
        <v>1</v>
      </c>
      <c r="AH620" s="247">
        <v>1</v>
      </c>
      <c r="AI620" s="247">
        <v>1</v>
      </c>
      <c r="AJ620" s="247">
        <v>1</v>
      </c>
      <c r="AK620" s="247">
        <v>1</v>
      </c>
      <c r="AL620" s="247">
        <v>1</v>
      </c>
      <c r="AM620" s="247">
        <v>1</v>
      </c>
      <c r="AN620" s="247">
        <v>1</v>
      </c>
      <c r="AO620" s="247">
        <v>1</v>
      </c>
      <c r="AP620" s="247">
        <v>1</v>
      </c>
      <c r="AQ620" s="247">
        <v>1</v>
      </c>
      <c r="AR620" s="247">
        <v>1</v>
      </c>
      <c r="AS620" s="247">
        <v>1</v>
      </c>
      <c r="AT620" s="247">
        <v>1</v>
      </c>
      <c r="AU620" s="247">
        <v>1</v>
      </c>
      <c r="AV620" s="247">
        <v>1</v>
      </c>
      <c r="AW620" s="247">
        <v>1</v>
      </c>
      <c r="AX620" s="247">
        <v>1</v>
      </c>
      <c r="AY620" s="247">
        <v>1</v>
      </c>
      <c r="AZ620" s="247">
        <v>1</v>
      </c>
      <c r="BA620" s="247">
        <v>1</v>
      </c>
      <c r="BB620" s="247">
        <v>1</v>
      </c>
      <c r="BC620" s="247">
        <v>1</v>
      </c>
      <c r="BD620" s="247">
        <v>1</v>
      </c>
      <c r="BE620" s="247">
        <v>1</v>
      </c>
      <c r="BF620" s="247">
        <v>1</v>
      </c>
      <c r="BG620" s="247">
        <v>1</v>
      </c>
      <c r="BH620" s="247">
        <v>1</v>
      </c>
      <c r="BI620" s="247">
        <v>1</v>
      </c>
      <c r="BJ620" s="247">
        <v>1</v>
      </c>
      <c r="BK620" s="247">
        <v>1</v>
      </c>
      <c r="BL620" s="247"/>
      <c r="BM620" s="248"/>
    </row>
    <row r="621" spans="1:65" s="236" customFormat="1" ht="5.25">
      <c r="A621" s="243">
        <v>410</v>
      </c>
      <c r="B621" s="249" t="s">
        <v>906</v>
      </c>
      <c r="C621" s="245" t="s">
        <v>526</v>
      </c>
      <c r="D621" s="246">
        <v>0.07</v>
      </c>
      <c r="E621" s="247">
        <v>1</v>
      </c>
      <c r="F621" s="247">
        <v>1</v>
      </c>
      <c r="G621" s="247">
        <v>1</v>
      </c>
      <c r="H621" s="247">
        <v>1</v>
      </c>
      <c r="I621" s="247">
        <v>1</v>
      </c>
      <c r="J621" s="247">
        <v>1</v>
      </c>
      <c r="K621" s="247">
        <v>1</v>
      </c>
      <c r="L621" s="247">
        <v>1</v>
      </c>
      <c r="M621" s="247">
        <v>1</v>
      </c>
      <c r="N621" s="247">
        <v>1</v>
      </c>
      <c r="O621" s="247">
        <v>1</v>
      </c>
      <c r="P621" s="247">
        <v>1</v>
      </c>
      <c r="Q621" s="247">
        <v>1</v>
      </c>
      <c r="R621" s="247">
        <v>1</v>
      </c>
      <c r="S621" s="247">
        <v>1</v>
      </c>
      <c r="T621" s="247">
        <v>1</v>
      </c>
      <c r="U621" s="247">
        <v>1</v>
      </c>
      <c r="V621" s="247">
        <v>1</v>
      </c>
      <c r="W621" s="247">
        <v>1</v>
      </c>
      <c r="X621" s="247">
        <v>1</v>
      </c>
      <c r="Y621" s="247">
        <v>1</v>
      </c>
      <c r="Z621" s="247">
        <v>1</v>
      </c>
      <c r="AA621" s="247">
        <v>1</v>
      </c>
      <c r="AB621" s="247">
        <v>1</v>
      </c>
      <c r="AC621" s="247">
        <v>1</v>
      </c>
      <c r="AD621" s="247">
        <v>1</v>
      </c>
      <c r="AE621" s="247">
        <v>1</v>
      </c>
      <c r="AF621" s="247">
        <v>1</v>
      </c>
      <c r="AG621" s="247">
        <v>1</v>
      </c>
      <c r="AH621" s="247">
        <v>1</v>
      </c>
      <c r="AI621" s="247">
        <v>1</v>
      </c>
      <c r="AJ621" s="247">
        <v>1</v>
      </c>
      <c r="AK621" s="247">
        <v>1</v>
      </c>
      <c r="AL621" s="247">
        <v>1</v>
      </c>
      <c r="AM621" s="247">
        <v>1</v>
      </c>
      <c r="AN621" s="247">
        <v>1</v>
      </c>
      <c r="AO621" s="247">
        <v>1</v>
      </c>
      <c r="AP621" s="247">
        <v>1</v>
      </c>
      <c r="AQ621" s="247">
        <v>1</v>
      </c>
      <c r="AR621" s="247">
        <v>1</v>
      </c>
      <c r="AS621" s="247">
        <v>1</v>
      </c>
      <c r="AT621" s="247">
        <v>1</v>
      </c>
      <c r="AU621" s="247">
        <v>1</v>
      </c>
      <c r="AV621" s="247">
        <v>1</v>
      </c>
      <c r="AW621" s="247">
        <v>1</v>
      </c>
      <c r="AX621" s="247">
        <v>1</v>
      </c>
      <c r="AY621" s="247">
        <v>1</v>
      </c>
      <c r="AZ621" s="247">
        <v>1</v>
      </c>
      <c r="BA621" s="247">
        <v>1</v>
      </c>
      <c r="BB621" s="247">
        <v>1</v>
      </c>
      <c r="BC621" s="247">
        <v>1</v>
      </c>
      <c r="BD621" s="247">
        <v>1</v>
      </c>
      <c r="BE621" s="247">
        <v>1</v>
      </c>
      <c r="BF621" s="247">
        <v>1</v>
      </c>
      <c r="BG621" s="247">
        <v>1</v>
      </c>
      <c r="BH621" s="247">
        <v>1</v>
      </c>
      <c r="BI621" s="247">
        <v>1</v>
      </c>
      <c r="BJ621" s="247">
        <v>1</v>
      </c>
      <c r="BK621" s="247">
        <v>1</v>
      </c>
      <c r="BL621" s="247"/>
      <c r="BM621" s="248"/>
    </row>
    <row r="622" spans="1:65" s="236" customFormat="1" ht="5.25">
      <c r="A622" s="243">
        <v>411</v>
      </c>
      <c r="B622" s="249" t="s">
        <v>907</v>
      </c>
      <c r="C622" s="245" t="s">
        <v>526</v>
      </c>
      <c r="D622" s="246">
        <v>0.08</v>
      </c>
      <c r="E622" s="247">
        <v>1</v>
      </c>
      <c r="F622" s="247">
        <v>1</v>
      </c>
      <c r="G622" s="247">
        <v>1</v>
      </c>
      <c r="H622" s="247">
        <v>1</v>
      </c>
      <c r="I622" s="247">
        <v>1</v>
      </c>
      <c r="J622" s="247">
        <v>1</v>
      </c>
      <c r="K622" s="247">
        <v>1</v>
      </c>
      <c r="L622" s="247">
        <v>1</v>
      </c>
      <c r="M622" s="247">
        <v>1</v>
      </c>
      <c r="N622" s="247">
        <v>1</v>
      </c>
      <c r="O622" s="247">
        <v>1</v>
      </c>
      <c r="P622" s="247">
        <v>1</v>
      </c>
      <c r="Q622" s="247">
        <v>1</v>
      </c>
      <c r="R622" s="247">
        <v>1</v>
      </c>
      <c r="S622" s="247">
        <v>1</v>
      </c>
      <c r="T622" s="247">
        <v>1</v>
      </c>
      <c r="U622" s="247">
        <v>1</v>
      </c>
      <c r="V622" s="247">
        <v>1</v>
      </c>
      <c r="W622" s="247">
        <v>1</v>
      </c>
      <c r="X622" s="247">
        <v>1</v>
      </c>
      <c r="Y622" s="247">
        <v>1</v>
      </c>
      <c r="Z622" s="247">
        <v>1</v>
      </c>
      <c r="AA622" s="247">
        <v>1</v>
      </c>
      <c r="AB622" s="247">
        <v>1</v>
      </c>
      <c r="AC622" s="247">
        <v>1</v>
      </c>
      <c r="AD622" s="247">
        <v>1</v>
      </c>
      <c r="AE622" s="247">
        <v>1</v>
      </c>
      <c r="AF622" s="247">
        <v>1</v>
      </c>
      <c r="AG622" s="247">
        <v>1</v>
      </c>
      <c r="AH622" s="247">
        <v>1</v>
      </c>
      <c r="AI622" s="247">
        <v>1</v>
      </c>
      <c r="AJ622" s="247">
        <v>1</v>
      </c>
      <c r="AK622" s="247">
        <v>1</v>
      </c>
      <c r="AL622" s="247">
        <v>1</v>
      </c>
      <c r="AM622" s="247">
        <v>1</v>
      </c>
      <c r="AN622" s="247">
        <v>1</v>
      </c>
      <c r="AO622" s="247">
        <v>1</v>
      </c>
      <c r="AP622" s="247">
        <v>1</v>
      </c>
      <c r="AQ622" s="247">
        <v>1</v>
      </c>
      <c r="AR622" s="247">
        <v>1</v>
      </c>
      <c r="AS622" s="247">
        <v>1</v>
      </c>
      <c r="AT622" s="247">
        <v>1</v>
      </c>
      <c r="AU622" s="247">
        <v>1</v>
      </c>
      <c r="AV622" s="247">
        <v>1</v>
      </c>
      <c r="AW622" s="247">
        <v>1</v>
      </c>
      <c r="AX622" s="247">
        <v>1</v>
      </c>
      <c r="AY622" s="247">
        <v>1</v>
      </c>
      <c r="AZ622" s="247">
        <v>1</v>
      </c>
      <c r="BA622" s="247">
        <v>1</v>
      </c>
      <c r="BB622" s="247">
        <v>1</v>
      </c>
      <c r="BC622" s="247">
        <v>1</v>
      </c>
      <c r="BD622" s="247">
        <v>1</v>
      </c>
      <c r="BE622" s="247">
        <v>1</v>
      </c>
      <c r="BF622" s="247">
        <v>1</v>
      </c>
      <c r="BG622" s="247">
        <v>1</v>
      </c>
      <c r="BH622" s="247">
        <v>1</v>
      </c>
      <c r="BI622" s="247">
        <v>1</v>
      </c>
      <c r="BJ622" s="247">
        <v>1</v>
      </c>
      <c r="BK622" s="247">
        <v>1</v>
      </c>
      <c r="BL622" s="247"/>
      <c r="BM622" s="248"/>
    </row>
    <row r="623" spans="1:65" s="236" customFormat="1" ht="5.25">
      <c r="A623" s="243">
        <v>412</v>
      </c>
      <c r="B623" s="249" t="s">
        <v>908</v>
      </c>
      <c r="C623" s="245" t="s">
        <v>526</v>
      </c>
      <c r="D623" s="246">
        <v>0.075</v>
      </c>
      <c r="E623" s="247">
        <v>1</v>
      </c>
      <c r="F623" s="247">
        <v>1</v>
      </c>
      <c r="G623" s="247">
        <v>1</v>
      </c>
      <c r="H623" s="247">
        <v>1</v>
      </c>
      <c r="I623" s="247">
        <v>1</v>
      </c>
      <c r="J623" s="247">
        <v>1</v>
      </c>
      <c r="K623" s="247">
        <v>1</v>
      </c>
      <c r="L623" s="247">
        <v>1</v>
      </c>
      <c r="M623" s="247">
        <v>1</v>
      </c>
      <c r="N623" s="247">
        <v>1</v>
      </c>
      <c r="O623" s="247">
        <v>1</v>
      </c>
      <c r="P623" s="247">
        <v>1</v>
      </c>
      <c r="Q623" s="247">
        <v>1</v>
      </c>
      <c r="R623" s="247">
        <v>1</v>
      </c>
      <c r="S623" s="247">
        <v>1</v>
      </c>
      <c r="T623" s="247">
        <v>1</v>
      </c>
      <c r="U623" s="247">
        <v>1</v>
      </c>
      <c r="V623" s="247">
        <v>1</v>
      </c>
      <c r="W623" s="247">
        <v>1</v>
      </c>
      <c r="X623" s="247">
        <v>1</v>
      </c>
      <c r="Y623" s="247">
        <v>1</v>
      </c>
      <c r="Z623" s="247">
        <v>1</v>
      </c>
      <c r="AA623" s="247">
        <v>1</v>
      </c>
      <c r="AB623" s="247">
        <v>1</v>
      </c>
      <c r="AC623" s="247">
        <v>1</v>
      </c>
      <c r="AD623" s="247">
        <v>1</v>
      </c>
      <c r="AE623" s="247">
        <v>1</v>
      </c>
      <c r="AF623" s="247">
        <v>1</v>
      </c>
      <c r="AG623" s="247">
        <v>1</v>
      </c>
      <c r="AH623" s="247">
        <v>1</v>
      </c>
      <c r="AI623" s="247">
        <v>1</v>
      </c>
      <c r="AJ623" s="247">
        <v>1</v>
      </c>
      <c r="AK623" s="247">
        <v>1</v>
      </c>
      <c r="AL623" s="247">
        <v>1</v>
      </c>
      <c r="AM623" s="247">
        <v>1</v>
      </c>
      <c r="AN623" s="247">
        <v>1</v>
      </c>
      <c r="AO623" s="247">
        <v>1</v>
      </c>
      <c r="AP623" s="247">
        <v>1</v>
      </c>
      <c r="AQ623" s="247">
        <v>1</v>
      </c>
      <c r="AR623" s="247">
        <v>1</v>
      </c>
      <c r="AS623" s="247">
        <v>1</v>
      </c>
      <c r="AT623" s="247">
        <v>1</v>
      </c>
      <c r="AU623" s="247">
        <v>1</v>
      </c>
      <c r="AV623" s="247">
        <v>1</v>
      </c>
      <c r="AW623" s="247">
        <v>1</v>
      </c>
      <c r="AX623" s="247">
        <v>1</v>
      </c>
      <c r="AY623" s="247">
        <v>1</v>
      </c>
      <c r="AZ623" s="247">
        <v>1</v>
      </c>
      <c r="BA623" s="247">
        <v>1</v>
      </c>
      <c r="BB623" s="247">
        <v>1</v>
      </c>
      <c r="BC623" s="247">
        <v>1</v>
      </c>
      <c r="BD623" s="247">
        <v>1</v>
      </c>
      <c r="BE623" s="247">
        <v>1</v>
      </c>
      <c r="BF623" s="247">
        <v>1</v>
      </c>
      <c r="BG623" s="247">
        <v>1</v>
      </c>
      <c r="BH623" s="247">
        <v>1</v>
      </c>
      <c r="BI623" s="247">
        <v>1</v>
      </c>
      <c r="BJ623" s="247">
        <v>1</v>
      </c>
      <c r="BK623" s="247">
        <v>1</v>
      </c>
      <c r="BL623" s="247"/>
      <c r="BM623" s="248"/>
    </row>
    <row r="624" spans="1:65" s="236" customFormat="1" ht="5.25">
      <c r="A624" s="243">
        <v>413</v>
      </c>
      <c r="B624" s="249" t="s">
        <v>909</v>
      </c>
      <c r="C624" s="245" t="s">
        <v>526</v>
      </c>
      <c r="D624" s="246">
        <v>0.075</v>
      </c>
      <c r="E624" s="247">
        <v>1</v>
      </c>
      <c r="F624" s="247">
        <v>1</v>
      </c>
      <c r="G624" s="247">
        <v>1</v>
      </c>
      <c r="H624" s="247">
        <v>1</v>
      </c>
      <c r="I624" s="247">
        <v>1</v>
      </c>
      <c r="J624" s="247">
        <v>1</v>
      </c>
      <c r="K624" s="247">
        <v>1</v>
      </c>
      <c r="L624" s="247">
        <v>1</v>
      </c>
      <c r="M624" s="247">
        <v>1</v>
      </c>
      <c r="N624" s="247">
        <v>1</v>
      </c>
      <c r="O624" s="247">
        <v>1</v>
      </c>
      <c r="P624" s="247">
        <v>1</v>
      </c>
      <c r="Q624" s="247">
        <v>1</v>
      </c>
      <c r="R624" s="247">
        <v>1</v>
      </c>
      <c r="S624" s="247">
        <v>1</v>
      </c>
      <c r="T624" s="247">
        <v>1</v>
      </c>
      <c r="U624" s="247">
        <v>1</v>
      </c>
      <c r="V624" s="247">
        <v>1</v>
      </c>
      <c r="W624" s="247">
        <v>1</v>
      </c>
      <c r="X624" s="247">
        <v>1</v>
      </c>
      <c r="Y624" s="247">
        <v>1</v>
      </c>
      <c r="Z624" s="247">
        <v>1</v>
      </c>
      <c r="AA624" s="247">
        <v>1</v>
      </c>
      <c r="AB624" s="247">
        <v>1</v>
      </c>
      <c r="AC624" s="247">
        <v>1</v>
      </c>
      <c r="AD624" s="247">
        <v>1</v>
      </c>
      <c r="AE624" s="247">
        <v>1</v>
      </c>
      <c r="AF624" s="247">
        <v>1</v>
      </c>
      <c r="AG624" s="247">
        <v>1</v>
      </c>
      <c r="AH624" s="247">
        <v>1</v>
      </c>
      <c r="AI624" s="247">
        <v>1</v>
      </c>
      <c r="AJ624" s="247">
        <v>1</v>
      </c>
      <c r="AK624" s="247">
        <v>1</v>
      </c>
      <c r="AL624" s="247">
        <v>1</v>
      </c>
      <c r="AM624" s="247">
        <v>1</v>
      </c>
      <c r="AN624" s="247">
        <v>1</v>
      </c>
      <c r="AO624" s="247">
        <v>1</v>
      </c>
      <c r="AP624" s="247">
        <v>1</v>
      </c>
      <c r="AQ624" s="247">
        <v>1</v>
      </c>
      <c r="AR624" s="247">
        <v>1</v>
      </c>
      <c r="AS624" s="247">
        <v>1</v>
      </c>
      <c r="AT624" s="247">
        <v>1</v>
      </c>
      <c r="AU624" s="247">
        <v>1</v>
      </c>
      <c r="AV624" s="247">
        <v>1</v>
      </c>
      <c r="AW624" s="247">
        <v>1</v>
      </c>
      <c r="AX624" s="247">
        <v>1</v>
      </c>
      <c r="AY624" s="247">
        <v>1</v>
      </c>
      <c r="AZ624" s="247">
        <v>1</v>
      </c>
      <c r="BA624" s="247">
        <v>1</v>
      </c>
      <c r="BB624" s="247">
        <v>1</v>
      </c>
      <c r="BC624" s="247">
        <v>1</v>
      </c>
      <c r="BD624" s="247">
        <v>1</v>
      </c>
      <c r="BE624" s="247">
        <v>1</v>
      </c>
      <c r="BF624" s="247">
        <v>1</v>
      </c>
      <c r="BG624" s="247">
        <v>1</v>
      </c>
      <c r="BH624" s="247">
        <v>1</v>
      </c>
      <c r="BI624" s="247">
        <v>1</v>
      </c>
      <c r="BJ624" s="247">
        <v>1</v>
      </c>
      <c r="BK624" s="247">
        <v>1</v>
      </c>
      <c r="BL624" s="247"/>
      <c r="BM624" s="248"/>
    </row>
    <row r="625" spans="1:65" s="236" customFormat="1" ht="5.25">
      <c r="A625" s="243">
        <v>414</v>
      </c>
      <c r="B625" s="249" t="s">
        <v>78</v>
      </c>
      <c r="C625" s="245" t="s">
        <v>526</v>
      </c>
      <c r="D625" s="246">
        <v>0.07</v>
      </c>
      <c r="E625" s="247">
        <v>1</v>
      </c>
      <c r="F625" s="247">
        <v>1</v>
      </c>
      <c r="G625" s="247">
        <v>1</v>
      </c>
      <c r="H625" s="247">
        <v>1</v>
      </c>
      <c r="I625" s="247">
        <v>1</v>
      </c>
      <c r="J625" s="247">
        <v>1</v>
      </c>
      <c r="K625" s="247">
        <v>1</v>
      </c>
      <c r="L625" s="247">
        <v>1</v>
      </c>
      <c r="M625" s="247">
        <v>1</v>
      </c>
      <c r="N625" s="247">
        <v>1</v>
      </c>
      <c r="O625" s="247">
        <v>1</v>
      </c>
      <c r="P625" s="247">
        <v>1</v>
      </c>
      <c r="Q625" s="247">
        <v>1</v>
      </c>
      <c r="R625" s="247">
        <v>1</v>
      </c>
      <c r="S625" s="247">
        <v>1</v>
      </c>
      <c r="T625" s="247">
        <v>1</v>
      </c>
      <c r="U625" s="247">
        <v>1</v>
      </c>
      <c r="V625" s="247">
        <v>1</v>
      </c>
      <c r="W625" s="247">
        <v>1</v>
      </c>
      <c r="X625" s="247">
        <v>1</v>
      </c>
      <c r="Y625" s="247">
        <v>1</v>
      </c>
      <c r="Z625" s="247">
        <v>1</v>
      </c>
      <c r="AA625" s="247">
        <v>1</v>
      </c>
      <c r="AB625" s="247">
        <v>1</v>
      </c>
      <c r="AC625" s="247">
        <v>1</v>
      </c>
      <c r="AD625" s="247">
        <v>1</v>
      </c>
      <c r="AE625" s="247">
        <v>1</v>
      </c>
      <c r="AF625" s="247">
        <v>1</v>
      </c>
      <c r="AG625" s="247">
        <v>1</v>
      </c>
      <c r="AH625" s="247">
        <v>1</v>
      </c>
      <c r="AI625" s="247">
        <v>1</v>
      </c>
      <c r="AJ625" s="247">
        <v>1</v>
      </c>
      <c r="AK625" s="247">
        <v>1</v>
      </c>
      <c r="AL625" s="247">
        <v>1</v>
      </c>
      <c r="AM625" s="247">
        <v>1</v>
      </c>
      <c r="AN625" s="247">
        <v>1</v>
      </c>
      <c r="AO625" s="247">
        <v>1</v>
      </c>
      <c r="AP625" s="247">
        <v>1</v>
      </c>
      <c r="AQ625" s="247">
        <v>1</v>
      </c>
      <c r="AR625" s="247">
        <v>1</v>
      </c>
      <c r="AS625" s="247">
        <v>1</v>
      </c>
      <c r="AT625" s="247">
        <v>1</v>
      </c>
      <c r="AU625" s="247">
        <v>1</v>
      </c>
      <c r="AV625" s="247">
        <v>1</v>
      </c>
      <c r="AW625" s="247">
        <v>1</v>
      </c>
      <c r="AX625" s="247">
        <v>1</v>
      </c>
      <c r="AY625" s="247">
        <v>1</v>
      </c>
      <c r="AZ625" s="247">
        <v>1</v>
      </c>
      <c r="BA625" s="247">
        <v>1</v>
      </c>
      <c r="BB625" s="247">
        <v>1</v>
      </c>
      <c r="BC625" s="247">
        <v>1</v>
      </c>
      <c r="BD625" s="247">
        <v>1</v>
      </c>
      <c r="BE625" s="247">
        <v>1</v>
      </c>
      <c r="BF625" s="247">
        <v>1</v>
      </c>
      <c r="BG625" s="247">
        <v>1</v>
      </c>
      <c r="BH625" s="247">
        <v>1</v>
      </c>
      <c r="BI625" s="247">
        <v>1</v>
      </c>
      <c r="BJ625" s="247">
        <v>1</v>
      </c>
      <c r="BK625" s="247">
        <v>1</v>
      </c>
      <c r="BL625" s="247"/>
      <c r="BM625" s="248"/>
    </row>
    <row r="626" spans="1:65" s="236" customFormat="1" ht="5.25">
      <c r="A626" s="243">
        <v>415</v>
      </c>
      <c r="B626" s="249" t="s">
        <v>910</v>
      </c>
      <c r="C626" s="245" t="s">
        <v>526</v>
      </c>
      <c r="D626" s="246">
        <v>0.078</v>
      </c>
      <c r="E626" s="247">
        <v>1</v>
      </c>
      <c r="F626" s="247">
        <v>1</v>
      </c>
      <c r="G626" s="247">
        <v>1</v>
      </c>
      <c r="H626" s="247">
        <v>1</v>
      </c>
      <c r="I626" s="247">
        <v>1</v>
      </c>
      <c r="J626" s="247">
        <v>1</v>
      </c>
      <c r="K626" s="247">
        <v>1</v>
      </c>
      <c r="L626" s="247">
        <v>1</v>
      </c>
      <c r="M626" s="247">
        <v>1</v>
      </c>
      <c r="N626" s="247">
        <v>1</v>
      </c>
      <c r="O626" s="247">
        <v>1</v>
      </c>
      <c r="P626" s="247">
        <v>1</v>
      </c>
      <c r="Q626" s="247">
        <v>1</v>
      </c>
      <c r="R626" s="247">
        <v>1</v>
      </c>
      <c r="S626" s="247">
        <v>1</v>
      </c>
      <c r="T626" s="247">
        <v>1</v>
      </c>
      <c r="U626" s="247">
        <v>1</v>
      </c>
      <c r="V626" s="247">
        <v>1</v>
      </c>
      <c r="W626" s="247">
        <v>1</v>
      </c>
      <c r="X626" s="247">
        <v>1</v>
      </c>
      <c r="Y626" s="247">
        <v>1</v>
      </c>
      <c r="Z626" s="247">
        <v>1</v>
      </c>
      <c r="AA626" s="247">
        <v>1</v>
      </c>
      <c r="AB626" s="247">
        <v>1</v>
      </c>
      <c r="AC626" s="247">
        <v>1</v>
      </c>
      <c r="AD626" s="247">
        <v>1</v>
      </c>
      <c r="AE626" s="247">
        <v>1</v>
      </c>
      <c r="AF626" s="247">
        <v>1</v>
      </c>
      <c r="AG626" s="247">
        <v>1</v>
      </c>
      <c r="AH626" s="247">
        <v>1</v>
      </c>
      <c r="AI626" s="247">
        <v>1</v>
      </c>
      <c r="AJ626" s="247">
        <v>1</v>
      </c>
      <c r="AK626" s="247">
        <v>1</v>
      </c>
      <c r="AL626" s="247">
        <v>1</v>
      </c>
      <c r="AM626" s="247">
        <v>1</v>
      </c>
      <c r="AN626" s="247">
        <v>1</v>
      </c>
      <c r="AO626" s="247">
        <v>1</v>
      </c>
      <c r="AP626" s="247">
        <v>1</v>
      </c>
      <c r="AQ626" s="247">
        <v>1</v>
      </c>
      <c r="AR626" s="247">
        <v>1</v>
      </c>
      <c r="AS626" s="247">
        <v>1</v>
      </c>
      <c r="AT626" s="247">
        <v>1</v>
      </c>
      <c r="AU626" s="247">
        <v>1</v>
      </c>
      <c r="AV626" s="247">
        <v>1</v>
      </c>
      <c r="AW626" s="247">
        <v>1</v>
      </c>
      <c r="AX626" s="247">
        <v>1</v>
      </c>
      <c r="AY626" s="247">
        <v>1</v>
      </c>
      <c r="AZ626" s="247">
        <v>1</v>
      </c>
      <c r="BA626" s="247">
        <v>1</v>
      </c>
      <c r="BB626" s="247">
        <v>1</v>
      </c>
      <c r="BC626" s="247">
        <v>1</v>
      </c>
      <c r="BD626" s="247">
        <v>1</v>
      </c>
      <c r="BE626" s="247">
        <v>1</v>
      </c>
      <c r="BF626" s="247">
        <v>1</v>
      </c>
      <c r="BG626" s="247">
        <v>1</v>
      </c>
      <c r="BH626" s="247">
        <v>1</v>
      </c>
      <c r="BI626" s="247">
        <v>1</v>
      </c>
      <c r="BJ626" s="247">
        <v>1</v>
      </c>
      <c r="BK626" s="247">
        <v>1</v>
      </c>
      <c r="BL626" s="247"/>
      <c r="BM626" s="248"/>
    </row>
    <row r="627" spans="1:65" s="236" customFormat="1" ht="5.25">
      <c r="A627" s="243">
        <v>416</v>
      </c>
      <c r="B627" s="249" t="s">
        <v>911</v>
      </c>
      <c r="C627" s="245" t="s">
        <v>526</v>
      </c>
      <c r="D627" s="246">
        <v>0.078</v>
      </c>
      <c r="E627" s="247">
        <v>1</v>
      </c>
      <c r="F627" s="247">
        <v>1</v>
      </c>
      <c r="G627" s="247">
        <v>1</v>
      </c>
      <c r="H627" s="247">
        <v>1</v>
      </c>
      <c r="I627" s="247">
        <v>1</v>
      </c>
      <c r="J627" s="247">
        <v>1</v>
      </c>
      <c r="K627" s="247">
        <v>1</v>
      </c>
      <c r="L627" s="247">
        <v>1</v>
      </c>
      <c r="M627" s="247">
        <v>1</v>
      </c>
      <c r="N627" s="247">
        <v>1</v>
      </c>
      <c r="O627" s="247">
        <v>1</v>
      </c>
      <c r="P627" s="247">
        <v>1</v>
      </c>
      <c r="Q627" s="247">
        <v>1</v>
      </c>
      <c r="R627" s="247">
        <v>1</v>
      </c>
      <c r="S627" s="247">
        <v>1</v>
      </c>
      <c r="T627" s="247">
        <v>1</v>
      </c>
      <c r="U627" s="247">
        <v>1</v>
      </c>
      <c r="V627" s="247">
        <v>1</v>
      </c>
      <c r="W627" s="247">
        <v>1</v>
      </c>
      <c r="X627" s="247">
        <v>1</v>
      </c>
      <c r="Y627" s="247">
        <v>1</v>
      </c>
      <c r="Z627" s="247">
        <v>1</v>
      </c>
      <c r="AA627" s="247">
        <v>1</v>
      </c>
      <c r="AB627" s="247">
        <v>1</v>
      </c>
      <c r="AC627" s="247">
        <v>1</v>
      </c>
      <c r="AD627" s="247">
        <v>1</v>
      </c>
      <c r="AE627" s="247">
        <v>1</v>
      </c>
      <c r="AF627" s="247">
        <v>1</v>
      </c>
      <c r="AG627" s="247">
        <v>1</v>
      </c>
      <c r="AH627" s="247">
        <v>1</v>
      </c>
      <c r="AI627" s="247">
        <v>1</v>
      </c>
      <c r="AJ627" s="247">
        <v>1</v>
      </c>
      <c r="AK627" s="247">
        <v>1</v>
      </c>
      <c r="AL627" s="247">
        <v>1</v>
      </c>
      <c r="AM627" s="247">
        <v>1</v>
      </c>
      <c r="AN627" s="247">
        <v>1</v>
      </c>
      <c r="AO627" s="247">
        <v>1</v>
      </c>
      <c r="AP627" s="247">
        <v>1</v>
      </c>
      <c r="AQ627" s="247">
        <v>1</v>
      </c>
      <c r="AR627" s="247">
        <v>1</v>
      </c>
      <c r="AS627" s="247">
        <v>1</v>
      </c>
      <c r="AT627" s="247">
        <v>1</v>
      </c>
      <c r="AU627" s="247">
        <v>1</v>
      </c>
      <c r="AV627" s="247">
        <v>1</v>
      </c>
      <c r="AW627" s="247">
        <v>1</v>
      </c>
      <c r="AX627" s="247">
        <v>1</v>
      </c>
      <c r="AY627" s="247">
        <v>1</v>
      </c>
      <c r="AZ627" s="247">
        <v>1</v>
      </c>
      <c r="BA627" s="247">
        <v>1</v>
      </c>
      <c r="BB627" s="247">
        <v>1</v>
      </c>
      <c r="BC627" s="247">
        <v>1</v>
      </c>
      <c r="BD627" s="247">
        <v>1</v>
      </c>
      <c r="BE627" s="247">
        <v>1</v>
      </c>
      <c r="BF627" s="247">
        <v>1</v>
      </c>
      <c r="BG627" s="247">
        <v>1</v>
      </c>
      <c r="BH627" s="247">
        <v>1</v>
      </c>
      <c r="BI627" s="247">
        <v>1</v>
      </c>
      <c r="BJ627" s="247">
        <v>1</v>
      </c>
      <c r="BK627" s="247">
        <v>1</v>
      </c>
      <c r="BL627" s="247"/>
      <c r="BM627" s="248"/>
    </row>
    <row r="628" spans="1:65" s="236" customFormat="1" ht="5.25">
      <c r="A628" s="243">
        <v>417</v>
      </c>
      <c r="B628" s="249" t="s">
        <v>912</v>
      </c>
      <c r="C628" s="245" t="s">
        <v>526</v>
      </c>
      <c r="D628" s="246">
        <v>0.075</v>
      </c>
      <c r="E628" s="247">
        <v>1</v>
      </c>
      <c r="F628" s="247">
        <v>1</v>
      </c>
      <c r="G628" s="247">
        <v>1</v>
      </c>
      <c r="H628" s="247">
        <v>1</v>
      </c>
      <c r="I628" s="247">
        <v>1</v>
      </c>
      <c r="J628" s="247">
        <v>1</v>
      </c>
      <c r="K628" s="247">
        <v>1</v>
      </c>
      <c r="L628" s="247">
        <v>1</v>
      </c>
      <c r="M628" s="247">
        <v>1</v>
      </c>
      <c r="N628" s="247">
        <v>1</v>
      </c>
      <c r="O628" s="247">
        <v>1</v>
      </c>
      <c r="P628" s="247">
        <v>1</v>
      </c>
      <c r="Q628" s="247">
        <v>1</v>
      </c>
      <c r="R628" s="247">
        <v>1</v>
      </c>
      <c r="S628" s="247">
        <v>1</v>
      </c>
      <c r="T628" s="247">
        <v>1</v>
      </c>
      <c r="U628" s="247">
        <v>1</v>
      </c>
      <c r="V628" s="247">
        <v>1</v>
      </c>
      <c r="W628" s="247">
        <v>1</v>
      </c>
      <c r="X628" s="247">
        <v>1</v>
      </c>
      <c r="Y628" s="247">
        <v>1</v>
      </c>
      <c r="Z628" s="247">
        <v>1</v>
      </c>
      <c r="AA628" s="247">
        <v>1</v>
      </c>
      <c r="AB628" s="247">
        <v>1</v>
      </c>
      <c r="AC628" s="247">
        <v>1</v>
      </c>
      <c r="AD628" s="247">
        <v>1</v>
      </c>
      <c r="AE628" s="247">
        <v>1</v>
      </c>
      <c r="AF628" s="247">
        <v>1</v>
      </c>
      <c r="AG628" s="247">
        <v>1</v>
      </c>
      <c r="AH628" s="247">
        <v>1</v>
      </c>
      <c r="AI628" s="247">
        <v>1</v>
      </c>
      <c r="AJ628" s="247">
        <v>1</v>
      </c>
      <c r="AK628" s="247">
        <v>1</v>
      </c>
      <c r="AL628" s="247">
        <v>1</v>
      </c>
      <c r="AM628" s="247">
        <v>1</v>
      </c>
      <c r="AN628" s="247">
        <v>1</v>
      </c>
      <c r="AO628" s="247">
        <v>1</v>
      </c>
      <c r="AP628" s="247">
        <v>1</v>
      </c>
      <c r="AQ628" s="247">
        <v>1</v>
      </c>
      <c r="AR628" s="247">
        <v>1</v>
      </c>
      <c r="AS628" s="247">
        <v>1</v>
      </c>
      <c r="AT628" s="247">
        <v>1</v>
      </c>
      <c r="AU628" s="247">
        <v>1</v>
      </c>
      <c r="AV628" s="247">
        <v>1</v>
      </c>
      <c r="AW628" s="247">
        <v>1</v>
      </c>
      <c r="AX628" s="247">
        <v>1</v>
      </c>
      <c r="AY628" s="247">
        <v>1</v>
      </c>
      <c r="AZ628" s="247">
        <v>1</v>
      </c>
      <c r="BA628" s="247">
        <v>1</v>
      </c>
      <c r="BB628" s="247">
        <v>1</v>
      </c>
      <c r="BC628" s="247">
        <v>1</v>
      </c>
      <c r="BD628" s="247">
        <v>1</v>
      </c>
      <c r="BE628" s="247">
        <v>1</v>
      </c>
      <c r="BF628" s="247">
        <v>1</v>
      </c>
      <c r="BG628" s="247">
        <v>1</v>
      </c>
      <c r="BH628" s="247">
        <v>1</v>
      </c>
      <c r="BI628" s="247">
        <v>1</v>
      </c>
      <c r="BJ628" s="247">
        <v>1</v>
      </c>
      <c r="BK628" s="247">
        <v>1</v>
      </c>
      <c r="BL628" s="247"/>
      <c r="BM628" s="248"/>
    </row>
    <row r="629" spans="1:65" s="236" customFormat="1" ht="5.25">
      <c r="A629" s="243">
        <v>418</v>
      </c>
      <c r="B629" s="249" t="s">
        <v>913</v>
      </c>
      <c r="C629" s="245" t="s">
        <v>526</v>
      </c>
      <c r="D629" s="246">
        <v>0.072</v>
      </c>
      <c r="E629" s="247">
        <v>1</v>
      </c>
      <c r="F629" s="247">
        <v>1</v>
      </c>
      <c r="G629" s="247">
        <v>1</v>
      </c>
      <c r="H629" s="247">
        <v>1</v>
      </c>
      <c r="I629" s="247">
        <v>1</v>
      </c>
      <c r="J629" s="247">
        <v>1</v>
      </c>
      <c r="K629" s="247">
        <v>1</v>
      </c>
      <c r="L629" s="247">
        <v>1</v>
      </c>
      <c r="M629" s="247">
        <v>1</v>
      </c>
      <c r="N629" s="247">
        <v>1</v>
      </c>
      <c r="O629" s="247">
        <v>1</v>
      </c>
      <c r="P629" s="247">
        <v>1</v>
      </c>
      <c r="Q629" s="247">
        <v>1</v>
      </c>
      <c r="R629" s="247">
        <v>1</v>
      </c>
      <c r="S629" s="247">
        <v>1</v>
      </c>
      <c r="T629" s="247">
        <v>1</v>
      </c>
      <c r="U629" s="247">
        <v>1</v>
      </c>
      <c r="V629" s="247">
        <v>1</v>
      </c>
      <c r="W629" s="247">
        <v>1</v>
      </c>
      <c r="X629" s="247">
        <v>1</v>
      </c>
      <c r="Y629" s="247">
        <v>1</v>
      </c>
      <c r="Z629" s="247">
        <v>1</v>
      </c>
      <c r="AA629" s="247">
        <v>1</v>
      </c>
      <c r="AB629" s="247">
        <v>1</v>
      </c>
      <c r="AC629" s="247">
        <v>1</v>
      </c>
      <c r="AD629" s="247">
        <v>1</v>
      </c>
      <c r="AE629" s="247">
        <v>1</v>
      </c>
      <c r="AF629" s="247">
        <v>1</v>
      </c>
      <c r="AG629" s="247">
        <v>1</v>
      </c>
      <c r="AH629" s="247">
        <v>1</v>
      </c>
      <c r="AI629" s="247">
        <v>1</v>
      </c>
      <c r="AJ629" s="247">
        <v>1</v>
      </c>
      <c r="AK629" s="247">
        <v>1</v>
      </c>
      <c r="AL629" s="247">
        <v>1</v>
      </c>
      <c r="AM629" s="247">
        <v>1</v>
      </c>
      <c r="AN629" s="247">
        <v>1</v>
      </c>
      <c r="AO629" s="247">
        <v>1</v>
      </c>
      <c r="AP629" s="247">
        <v>1</v>
      </c>
      <c r="AQ629" s="247">
        <v>1</v>
      </c>
      <c r="AR629" s="247">
        <v>1</v>
      </c>
      <c r="AS629" s="247">
        <v>1</v>
      </c>
      <c r="AT629" s="247">
        <v>1</v>
      </c>
      <c r="AU629" s="247">
        <v>1</v>
      </c>
      <c r="AV629" s="247">
        <v>1</v>
      </c>
      <c r="AW629" s="247">
        <v>1</v>
      </c>
      <c r="AX629" s="247">
        <v>1</v>
      </c>
      <c r="AY629" s="247">
        <v>1</v>
      </c>
      <c r="AZ629" s="247">
        <v>1</v>
      </c>
      <c r="BA629" s="247">
        <v>1</v>
      </c>
      <c r="BB629" s="247">
        <v>1</v>
      </c>
      <c r="BC629" s="247">
        <v>1</v>
      </c>
      <c r="BD629" s="247">
        <v>1</v>
      </c>
      <c r="BE629" s="247">
        <v>1</v>
      </c>
      <c r="BF629" s="247">
        <v>1</v>
      </c>
      <c r="BG629" s="247">
        <v>1</v>
      </c>
      <c r="BH629" s="247">
        <v>1</v>
      </c>
      <c r="BI629" s="247">
        <v>1</v>
      </c>
      <c r="BJ629" s="247">
        <v>1</v>
      </c>
      <c r="BK629" s="247">
        <v>1</v>
      </c>
      <c r="BL629" s="247"/>
      <c r="BM629" s="248"/>
    </row>
    <row r="630" spans="1:65" s="236" customFormat="1" ht="5.25">
      <c r="A630" s="243">
        <v>419</v>
      </c>
      <c r="B630" s="249" t="s">
        <v>914</v>
      </c>
      <c r="C630" s="245" t="s">
        <v>526</v>
      </c>
      <c r="D630" s="246">
        <v>0.072</v>
      </c>
      <c r="E630" s="247">
        <v>1</v>
      </c>
      <c r="F630" s="247">
        <v>1</v>
      </c>
      <c r="G630" s="247">
        <v>1</v>
      </c>
      <c r="H630" s="247">
        <v>1</v>
      </c>
      <c r="I630" s="247">
        <v>1</v>
      </c>
      <c r="J630" s="247">
        <v>1</v>
      </c>
      <c r="K630" s="247">
        <v>1</v>
      </c>
      <c r="L630" s="247">
        <v>1</v>
      </c>
      <c r="M630" s="247">
        <v>1</v>
      </c>
      <c r="N630" s="247">
        <v>1</v>
      </c>
      <c r="O630" s="247">
        <v>1</v>
      </c>
      <c r="P630" s="247">
        <v>1</v>
      </c>
      <c r="Q630" s="247">
        <v>1</v>
      </c>
      <c r="R630" s="247">
        <v>1</v>
      </c>
      <c r="S630" s="247">
        <v>1</v>
      </c>
      <c r="T630" s="247">
        <v>1</v>
      </c>
      <c r="U630" s="247">
        <v>1</v>
      </c>
      <c r="V630" s="247">
        <v>1</v>
      </c>
      <c r="W630" s="247">
        <v>1</v>
      </c>
      <c r="X630" s="247">
        <v>1</v>
      </c>
      <c r="Y630" s="247">
        <v>1</v>
      </c>
      <c r="Z630" s="247">
        <v>1</v>
      </c>
      <c r="AA630" s="247">
        <v>1</v>
      </c>
      <c r="AB630" s="247">
        <v>1</v>
      </c>
      <c r="AC630" s="247">
        <v>1</v>
      </c>
      <c r="AD630" s="247">
        <v>1</v>
      </c>
      <c r="AE630" s="247">
        <v>1</v>
      </c>
      <c r="AF630" s="247">
        <v>1</v>
      </c>
      <c r="AG630" s="247">
        <v>1</v>
      </c>
      <c r="AH630" s="247">
        <v>1</v>
      </c>
      <c r="AI630" s="247">
        <v>1</v>
      </c>
      <c r="AJ630" s="247">
        <v>1</v>
      </c>
      <c r="AK630" s="247">
        <v>1</v>
      </c>
      <c r="AL630" s="247">
        <v>1</v>
      </c>
      <c r="AM630" s="247">
        <v>1</v>
      </c>
      <c r="AN630" s="247">
        <v>1</v>
      </c>
      <c r="AO630" s="247">
        <v>1</v>
      </c>
      <c r="AP630" s="247">
        <v>1</v>
      </c>
      <c r="AQ630" s="247">
        <v>1</v>
      </c>
      <c r="AR630" s="247">
        <v>1</v>
      </c>
      <c r="AS630" s="247">
        <v>1</v>
      </c>
      <c r="AT630" s="247">
        <v>1</v>
      </c>
      <c r="AU630" s="247">
        <v>1</v>
      </c>
      <c r="AV630" s="247">
        <v>1</v>
      </c>
      <c r="AW630" s="247">
        <v>1</v>
      </c>
      <c r="AX630" s="247">
        <v>1</v>
      </c>
      <c r="AY630" s="247">
        <v>1</v>
      </c>
      <c r="AZ630" s="247">
        <v>1</v>
      </c>
      <c r="BA630" s="247">
        <v>1</v>
      </c>
      <c r="BB630" s="247">
        <v>1</v>
      </c>
      <c r="BC630" s="247">
        <v>1</v>
      </c>
      <c r="BD630" s="247">
        <v>1</v>
      </c>
      <c r="BE630" s="247">
        <v>1</v>
      </c>
      <c r="BF630" s="247">
        <v>1</v>
      </c>
      <c r="BG630" s="247">
        <v>1</v>
      </c>
      <c r="BH630" s="247">
        <v>1</v>
      </c>
      <c r="BI630" s="247">
        <v>1</v>
      </c>
      <c r="BJ630" s="247">
        <v>1</v>
      </c>
      <c r="BK630" s="247">
        <v>1</v>
      </c>
      <c r="BL630" s="247"/>
      <c r="BM630" s="248"/>
    </row>
    <row r="631" spans="1:65" s="255" customFormat="1" ht="5.25">
      <c r="A631" s="243">
        <v>420</v>
      </c>
      <c r="B631" s="250" t="s">
        <v>915</v>
      </c>
      <c r="C631" s="251" t="s">
        <v>526</v>
      </c>
      <c r="D631" s="252">
        <v>0.075</v>
      </c>
      <c r="E631" s="253">
        <v>1.25</v>
      </c>
      <c r="F631" s="253">
        <v>1.25</v>
      </c>
      <c r="G631" s="247">
        <v>1</v>
      </c>
      <c r="H631" s="253">
        <v>1.25</v>
      </c>
      <c r="I631" s="253">
        <v>1.25</v>
      </c>
      <c r="J631" s="253">
        <v>1.25</v>
      </c>
      <c r="K631" s="253">
        <v>1.25</v>
      </c>
      <c r="L631" s="253">
        <v>1.25</v>
      </c>
      <c r="M631" s="253">
        <v>1.25</v>
      </c>
      <c r="N631" s="247">
        <v>1</v>
      </c>
      <c r="O631" s="253">
        <v>1.25</v>
      </c>
      <c r="P631" s="253">
        <v>1.25</v>
      </c>
      <c r="Q631" s="253">
        <v>1.25</v>
      </c>
      <c r="R631" s="253">
        <v>1.25</v>
      </c>
      <c r="S631" s="253">
        <v>1.25</v>
      </c>
      <c r="T631" s="253">
        <v>1.25</v>
      </c>
      <c r="U631" s="253">
        <v>1.25</v>
      </c>
      <c r="V631" s="253">
        <v>1.25</v>
      </c>
      <c r="W631" s="253">
        <v>1.25</v>
      </c>
      <c r="X631" s="253">
        <v>1.25</v>
      </c>
      <c r="Y631" s="253">
        <v>1.25</v>
      </c>
      <c r="Z631" s="247">
        <v>1</v>
      </c>
      <c r="AA631" s="253">
        <v>1.25</v>
      </c>
      <c r="AB631" s="253">
        <v>1.25</v>
      </c>
      <c r="AC631" s="247">
        <v>1</v>
      </c>
      <c r="AD631" s="253">
        <v>1.25</v>
      </c>
      <c r="AE631" s="253">
        <v>1.25</v>
      </c>
      <c r="AF631" s="253">
        <v>1.25</v>
      </c>
      <c r="AG631" s="253">
        <v>1.25</v>
      </c>
      <c r="AH631" s="253">
        <v>1.25</v>
      </c>
      <c r="AI631" s="253">
        <v>1.25</v>
      </c>
      <c r="AJ631" s="253">
        <v>1.25</v>
      </c>
      <c r="AK631" s="253">
        <v>1.25</v>
      </c>
      <c r="AL631" s="253">
        <v>1.25</v>
      </c>
      <c r="AM631" s="253">
        <v>1.25</v>
      </c>
      <c r="AN631" s="253">
        <v>1.25</v>
      </c>
      <c r="AO631" s="253">
        <v>1.25</v>
      </c>
      <c r="AP631" s="253">
        <v>1.25</v>
      </c>
      <c r="AQ631" s="253">
        <v>1.25</v>
      </c>
      <c r="AR631" s="253">
        <v>1.25</v>
      </c>
      <c r="AS631" s="253">
        <v>1.25</v>
      </c>
      <c r="AT631" s="253">
        <v>1.25</v>
      </c>
      <c r="AU631" s="253">
        <v>1.25</v>
      </c>
      <c r="AV631" s="253">
        <v>1.25</v>
      </c>
      <c r="AW631" s="253">
        <v>1.25</v>
      </c>
      <c r="AX631" s="253">
        <v>1.25</v>
      </c>
      <c r="AY631" s="253">
        <v>1.25</v>
      </c>
      <c r="AZ631" s="253">
        <v>1.25</v>
      </c>
      <c r="BA631" s="253">
        <v>1.25</v>
      </c>
      <c r="BB631" s="253">
        <v>1.25</v>
      </c>
      <c r="BC631" s="253">
        <v>1.25</v>
      </c>
      <c r="BD631" s="253">
        <v>1.25</v>
      </c>
      <c r="BE631" s="253">
        <v>1.25</v>
      </c>
      <c r="BF631" s="247">
        <v>1</v>
      </c>
      <c r="BG631" s="253">
        <v>1.25</v>
      </c>
      <c r="BH631" s="253">
        <v>1.25</v>
      </c>
      <c r="BI631" s="253">
        <v>1.25</v>
      </c>
      <c r="BJ631" s="253">
        <v>1.25</v>
      </c>
      <c r="BK631" s="253">
        <v>1.25</v>
      </c>
      <c r="BL631" s="253"/>
      <c r="BM631" s="254"/>
    </row>
    <row r="632" spans="1:65" s="236" customFormat="1" ht="5.25">
      <c r="A632" s="243">
        <v>421</v>
      </c>
      <c r="B632" s="249" t="s">
        <v>916</v>
      </c>
      <c r="C632" s="245" t="s">
        <v>526</v>
      </c>
      <c r="D632" s="246">
        <v>0.072</v>
      </c>
      <c r="E632" s="247">
        <v>1</v>
      </c>
      <c r="F632" s="247">
        <v>1</v>
      </c>
      <c r="G632" s="247">
        <v>1</v>
      </c>
      <c r="H632" s="247">
        <v>1</v>
      </c>
      <c r="I632" s="247">
        <v>1</v>
      </c>
      <c r="J632" s="247">
        <v>1</v>
      </c>
      <c r="K632" s="247">
        <v>1</v>
      </c>
      <c r="L632" s="247">
        <v>1</v>
      </c>
      <c r="M632" s="247">
        <v>1</v>
      </c>
      <c r="N632" s="247">
        <v>1</v>
      </c>
      <c r="O632" s="247">
        <v>1</v>
      </c>
      <c r="P632" s="247">
        <v>1</v>
      </c>
      <c r="Q632" s="247">
        <v>1</v>
      </c>
      <c r="R632" s="247">
        <v>1</v>
      </c>
      <c r="S632" s="247">
        <v>1</v>
      </c>
      <c r="T632" s="247">
        <v>1</v>
      </c>
      <c r="U632" s="247">
        <v>1</v>
      </c>
      <c r="V632" s="247">
        <v>1</v>
      </c>
      <c r="W632" s="247">
        <v>1</v>
      </c>
      <c r="X632" s="247">
        <v>1</v>
      </c>
      <c r="Y632" s="247">
        <v>1</v>
      </c>
      <c r="Z632" s="247">
        <v>1</v>
      </c>
      <c r="AA632" s="247">
        <v>1</v>
      </c>
      <c r="AB632" s="247">
        <v>1</v>
      </c>
      <c r="AC632" s="247">
        <v>1</v>
      </c>
      <c r="AD632" s="247">
        <v>1</v>
      </c>
      <c r="AE632" s="247">
        <v>1</v>
      </c>
      <c r="AF632" s="247">
        <v>1</v>
      </c>
      <c r="AG632" s="247">
        <v>1</v>
      </c>
      <c r="AH632" s="247">
        <v>1</v>
      </c>
      <c r="AI632" s="247">
        <v>1</v>
      </c>
      <c r="AJ632" s="247">
        <v>1</v>
      </c>
      <c r="AK632" s="247">
        <v>1</v>
      </c>
      <c r="AL632" s="247">
        <v>1</v>
      </c>
      <c r="AM632" s="247">
        <v>1</v>
      </c>
      <c r="AN632" s="247">
        <v>1</v>
      </c>
      <c r="AO632" s="247">
        <v>1</v>
      </c>
      <c r="AP632" s="247">
        <v>1</v>
      </c>
      <c r="AQ632" s="247">
        <v>1</v>
      </c>
      <c r="AR632" s="247">
        <v>1</v>
      </c>
      <c r="AS632" s="247">
        <v>1</v>
      </c>
      <c r="AT632" s="247">
        <v>1</v>
      </c>
      <c r="AU632" s="247">
        <v>1</v>
      </c>
      <c r="AV632" s="247">
        <v>1</v>
      </c>
      <c r="AW632" s="247">
        <v>1</v>
      </c>
      <c r="AX632" s="247">
        <v>1</v>
      </c>
      <c r="AY632" s="247">
        <v>1</v>
      </c>
      <c r="AZ632" s="247">
        <v>1</v>
      </c>
      <c r="BA632" s="247">
        <v>1</v>
      </c>
      <c r="BB632" s="247">
        <v>1</v>
      </c>
      <c r="BC632" s="247">
        <v>1</v>
      </c>
      <c r="BD632" s="247">
        <v>1</v>
      </c>
      <c r="BE632" s="247">
        <v>1</v>
      </c>
      <c r="BF632" s="247">
        <v>1</v>
      </c>
      <c r="BG632" s="247">
        <v>1</v>
      </c>
      <c r="BH632" s="247">
        <v>1</v>
      </c>
      <c r="BI632" s="247">
        <v>1</v>
      </c>
      <c r="BJ632" s="247">
        <v>1</v>
      </c>
      <c r="BK632" s="247">
        <v>1</v>
      </c>
      <c r="BL632" s="247"/>
      <c r="BM632" s="248"/>
    </row>
    <row r="633" spans="1:65" s="236" customFormat="1" ht="5.25">
      <c r="A633" s="243">
        <v>422</v>
      </c>
      <c r="B633" s="249" t="s">
        <v>917</v>
      </c>
      <c r="C633" s="245" t="s">
        <v>526</v>
      </c>
      <c r="D633" s="246">
        <v>0.08</v>
      </c>
      <c r="E633" s="247">
        <v>1</v>
      </c>
      <c r="F633" s="247">
        <v>1</v>
      </c>
      <c r="G633" s="247">
        <v>1</v>
      </c>
      <c r="H633" s="247">
        <v>1</v>
      </c>
      <c r="I633" s="247">
        <v>1</v>
      </c>
      <c r="J633" s="247">
        <v>1</v>
      </c>
      <c r="K633" s="247">
        <v>1</v>
      </c>
      <c r="L633" s="247">
        <v>1</v>
      </c>
      <c r="M633" s="247">
        <v>1</v>
      </c>
      <c r="N633" s="247">
        <v>1</v>
      </c>
      <c r="O633" s="247">
        <v>1</v>
      </c>
      <c r="P633" s="247">
        <v>1</v>
      </c>
      <c r="Q633" s="247">
        <v>1</v>
      </c>
      <c r="R633" s="247">
        <v>1</v>
      </c>
      <c r="S633" s="247">
        <v>1</v>
      </c>
      <c r="T633" s="247">
        <v>1</v>
      </c>
      <c r="U633" s="247">
        <v>1</v>
      </c>
      <c r="V633" s="247">
        <v>1</v>
      </c>
      <c r="W633" s="247">
        <v>1</v>
      </c>
      <c r="X633" s="247">
        <v>1</v>
      </c>
      <c r="Y633" s="247">
        <v>1</v>
      </c>
      <c r="Z633" s="247">
        <v>1</v>
      </c>
      <c r="AA633" s="247">
        <v>1</v>
      </c>
      <c r="AB633" s="247">
        <v>1</v>
      </c>
      <c r="AC633" s="247">
        <v>1</v>
      </c>
      <c r="AD633" s="247">
        <v>1</v>
      </c>
      <c r="AE633" s="247">
        <v>1</v>
      </c>
      <c r="AF633" s="247">
        <v>1</v>
      </c>
      <c r="AG633" s="247">
        <v>1</v>
      </c>
      <c r="AH633" s="247">
        <v>1</v>
      </c>
      <c r="AI633" s="247">
        <v>1</v>
      </c>
      <c r="AJ633" s="247">
        <v>1</v>
      </c>
      <c r="AK633" s="247">
        <v>1</v>
      </c>
      <c r="AL633" s="247">
        <v>1</v>
      </c>
      <c r="AM633" s="247">
        <v>1</v>
      </c>
      <c r="AN633" s="247">
        <v>1</v>
      </c>
      <c r="AO633" s="247">
        <v>1</v>
      </c>
      <c r="AP633" s="247">
        <v>1</v>
      </c>
      <c r="AQ633" s="247">
        <v>1</v>
      </c>
      <c r="AR633" s="247">
        <v>1</v>
      </c>
      <c r="AS633" s="247">
        <v>1</v>
      </c>
      <c r="AT633" s="247">
        <v>1</v>
      </c>
      <c r="AU633" s="247">
        <v>1</v>
      </c>
      <c r="AV633" s="247">
        <v>1</v>
      </c>
      <c r="AW633" s="247">
        <v>1</v>
      </c>
      <c r="AX633" s="247">
        <v>1</v>
      </c>
      <c r="AY633" s="247">
        <v>1</v>
      </c>
      <c r="AZ633" s="247">
        <v>1</v>
      </c>
      <c r="BA633" s="247">
        <v>1</v>
      </c>
      <c r="BB633" s="247">
        <v>1</v>
      </c>
      <c r="BC633" s="247">
        <v>1</v>
      </c>
      <c r="BD633" s="247">
        <v>1</v>
      </c>
      <c r="BE633" s="247">
        <v>1</v>
      </c>
      <c r="BF633" s="247">
        <v>1</v>
      </c>
      <c r="BG633" s="247">
        <v>1</v>
      </c>
      <c r="BH633" s="247">
        <v>1</v>
      </c>
      <c r="BI633" s="247">
        <v>1</v>
      </c>
      <c r="BJ633" s="247">
        <v>1</v>
      </c>
      <c r="BK633" s="247">
        <v>1</v>
      </c>
      <c r="BL633" s="247"/>
      <c r="BM633" s="248"/>
    </row>
    <row r="634" spans="1:65" s="236" customFormat="1" ht="5.25">
      <c r="A634" s="243">
        <v>423</v>
      </c>
      <c r="B634" s="249" t="s">
        <v>918</v>
      </c>
      <c r="C634" s="245" t="s">
        <v>526</v>
      </c>
      <c r="D634" s="246">
        <v>0.08</v>
      </c>
      <c r="E634" s="247">
        <v>1</v>
      </c>
      <c r="F634" s="247">
        <v>1</v>
      </c>
      <c r="G634" s="247">
        <v>1</v>
      </c>
      <c r="H634" s="247">
        <v>1</v>
      </c>
      <c r="I634" s="247">
        <v>1</v>
      </c>
      <c r="J634" s="247">
        <v>1</v>
      </c>
      <c r="K634" s="247">
        <v>1</v>
      </c>
      <c r="L634" s="247">
        <v>1</v>
      </c>
      <c r="M634" s="247">
        <v>1</v>
      </c>
      <c r="N634" s="247">
        <v>1</v>
      </c>
      <c r="O634" s="247">
        <v>1</v>
      </c>
      <c r="P634" s="247">
        <v>1</v>
      </c>
      <c r="Q634" s="247">
        <v>1</v>
      </c>
      <c r="R634" s="247">
        <v>1</v>
      </c>
      <c r="S634" s="247">
        <v>1</v>
      </c>
      <c r="T634" s="247">
        <v>1</v>
      </c>
      <c r="U634" s="247">
        <v>1</v>
      </c>
      <c r="V634" s="247">
        <v>1</v>
      </c>
      <c r="W634" s="247">
        <v>1</v>
      </c>
      <c r="X634" s="247">
        <v>1</v>
      </c>
      <c r="Y634" s="247">
        <v>1</v>
      </c>
      <c r="Z634" s="247">
        <v>1</v>
      </c>
      <c r="AA634" s="247">
        <v>1</v>
      </c>
      <c r="AB634" s="247">
        <v>1</v>
      </c>
      <c r="AC634" s="247">
        <v>1</v>
      </c>
      <c r="AD634" s="247">
        <v>1</v>
      </c>
      <c r="AE634" s="247">
        <v>1</v>
      </c>
      <c r="AF634" s="247">
        <v>1</v>
      </c>
      <c r="AG634" s="247">
        <v>1</v>
      </c>
      <c r="AH634" s="247">
        <v>1</v>
      </c>
      <c r="AI634" s="247">
        <v>1</v>
      </c>
      <c r="AJ634" s="247">
        <v>1</v>
      </c>
      <c r="AK634" s="247">
        <v>1</v>
      </c>
      <c r="AL634" s="247">
        <v>1</v>
      </c>
      <c r="AM634" s="247">
        <v>1</v>
      </c>
      <c r="AN634" s="247">
        <v>1</v>
      </c>
      <c r="AO634" s="247">
        <v>1</v>
      </c>
      <c r="AP634" s="247">
        <v>1</v>
      </c>
      <c r="AQ634" s="247">
        <v>1</v>
      </c>
      <c r="AR634" s="247">
        <v>1</v>
      </c>
      <c r="AS634" s="247">
        <v>1</v>
      </c>
      <c r="AT634" s="247">
        <v>1</v>
      </c>
      <c r="AU634" s="247">
        <v>1</v>
      </c>
      <c r="AV634" s="247">
        <v>1</v>
      </c>
      <c r="AW634" s="247">
        <v>1</v>
      </c>
      <c r="AX634" s="247">
        <v>1</v>
      </c>
      <c r="AY634" s="247">
        <v>1</v>
      </c>
      <c r="AZ634" s="247">
        <v>1</v>
      </c>
      <c r="BA634" s="247">
        <v>1</v>
      </c>
      <c r="BB634" s="247">
        <v>1</v>
      </c>
      <c r="BC634" s="247">
        <v>1</v>
      </c>
      <c r="BD634" s="247">
        <v>1</v>
      </c>
      <c r="BE634" s="247">
        <v>1</v>
      </c>
      <c r="BF634" s="247">
        <v>1</v>
      </c>
      <c r="BG634" s="247">
        <v>1</v>
      </c>
      <c r="BH634" s="247">
        <v>1</v>
      </c>
      <c r="BI634" s="247">
        <v>1</v>
      </c>
      <c r="BJ634" s="247">
        <v>1</v>
      </c>
      <c r="BK634" s="247">
        <v>1</v>
      </c>
      <c r="BL634" s="247"/>
      <c r="BM634" s="248"/>
    </row>
    <row r="635" spans="1:65" s="236" customFormat="1" ht="5.25">
      <c r="A635" s="243">
        <v>424</v>
      </c>
      <c r="B635" s="249" t="s">
        <v>919</v>
      </c>
      <c r="C635" s="245" t="s">
        <v>526</v>
      </c>
      <c r="D635" s="246">
        <v>0.078</v>
      </c>
      <c r="E635" s="247">
        <v>1</v>
      </c>
      <c r="F635" s="247">
        <v>1</v>
      </c>
      <c r="G635" s="247">
        <v>1</v>
      </c>
      <c r="H635" s="247">
        <v>1</v>
      </c>
      <c r="I635" s="247">
        <v>1</v>
      </c>
      <c r="J635" s="247">
        <v>1</v>
      </c>
      <c r="K635" s="247">
        <v>1</v>
      </c>
      <c r="L635" s="247">
        <v>1</v>
      </c>
      <c r="M635" s="247">
        <v>1</v>
      </c>
      <c r="N635" s="247">
        <v>1</v>
      </c>
      <c r="O635" s="247">
        <v>1</v>
      </c>
      <c r="P635" s="247">
        <v>1</v>
      </c>
      <c r="Q635" s="247">
        <v>1</v>
      </c>
      <c r="R635" s="247">
        <v>1</v>
      </c>
      <c r="S635" s="247">
        <v>1</v>
      </c>
      <c r="T635" s="247">
        <v>1</v>
      </c>
      <c r="U635" s="247">
        <v>1</v>
      </c>
      <c r="V635" s="247">
        <v>1</v>
      </c>
      <c r="W635" s="247">
        <v>1</v>
      </c>
      <c r="X635" s="247">
        <v>1</v>
      </c>
      <c r="Y635" s="247">
        <v>1</v>
      </c>
      <c r="Z635" s="247">
        <v>1</v>
      </c>
      <c r="AA635" s="247">
        <v>1</v>
      </c>
      <c r="AB635" s="247">
        <v>1</v>
      </c>
      <c r="AC635" s="247">
        <v>1</v>
      </c>
      <c r="AD635" s="247">
        <v>1</v>
      </c>
      <c r="AE635" s="247">
        <v>1</v>
      </c>
      <c r="AF635" s="247">
        <v>1</v>
      </c>
      <c r="AG635" s="247">
        <v>1</v>
      </c>
      <c r="AH635" s="247">
        <v>1</v>
      </c>
      <c r="AI635" s="247">
        <v>1</v>
      </c>
      <c r="AJ635" s="247">
        <v>1</v>
      </c>
      <c r="AK635" s="247">
        <v>1</v>
      </c>
      <c r="AL635" s="247">
        <v>1</v>
      </c>
      <c r="AM635" s="247">
        <v>1</v>
      </c>
      <c r="AN635" s="247">
        <v>1</v>
      </c>
      <c r="AO635" s="247">
        <v>1</v>
      </c>
      <c r="AP635" s="247">
        <v>1</v>
      </c>
      <c r="AQ635" s="247">
        <v>1</v>
      </c>
      <c r="AR635" s="247">
        <v>1</v>
      </c>
      <c r="AS635" s="247">
        <v>1</v>
      </c>
      <c r="AT635" s="247">
        <v>1</v>
      </c>
      <c r="AU635" s="247">
        <v>1</v>
      </c>
      <c r="AV635" s="247">
        <v>1</v>
      </c>
      <c r="AW635" s="247">
        <v>1</v>
      </c>
      <c r="AX635" s="247">
        <v>1</v>
      </c>
      <c r="AY635" s="247">
        <v>1</v>
      </c>
      <c r="AZ635" s="247">
        <v>1</v>
      </c>
      <c r="BA635" s="247">
        <v>1</v>
      </c>
      <c r="BB635" s="247">
        <v>1</v>
      </c>
      <c r="BC635" s="247">
        <v>1</v>
      </c>
      <c r="BD635" s="247">
        <v>1</v>
      </c>
      <c r="BE635" s="247">
        <v>1</v>
      </c>
      <c r="BF635" s="247">
        <v>1</v>
      </c>
      <c r="BG635" s="247">
        <v>1</v>
      </c>
      <c r="BH635" s="247">
        <v>1</v>
      </c>
      <c r="BI635" s="247">
        <v>1</v>
      </c>
      <c r="BJ635" s="247">
        <v>1</v>
      </c>
      <c r="BK635" s="247">
        <v>1</v>
      </c>
      <c r="BL635" s="247"/>
      <c r="BM635" s="248"/>
    </row>
    <row r="636" spans="1:65" s="236" customFormat="1" ht="5.25">
      <c r="A636" s="243">
        <v>425</v>
      </c>
      <c r="B636" s="249" t="s">
        <v>920</v>
      </c>
      <c r="C636" s="245" t="s">
        <v>526</v>
      </c>
      <c r="D636" s="246">
        <v>0.07</v>
      </c>
      <c r="E636" s="247">
        <v>1</v>
      </c>
      <c r="F636" s="247">
        <v>1</v>
      </c>
      <c r="G636" s="247">
        <v>1</v>
      </c>
      <c r="H636" s="247">
        <v>1</v>
      </c>
      <c r="I636" s="247">
        <v>1</v>
      </c>
      <c r="J636" s="247">
        <v>1</v>
      </c>
      <c r="K636" s="247">
        <v>1</v>
      </c>
      <c r="L636" s="247">
        <v>1</v>
      </c>
      <c r="M636" s="247">
        <v>1</v>
      </c>
      <c r="N636" s="247">
        <v>1</v>
      </c>
      <c r="O636" s="247">
        <v>1</v>
      </c>
      <c r="P636" s="247">
        <v>1</v>
      </c>
      <c r="Q636" s="247">
        <v>1</v>
      </c>
      <c r="R636" s="247">
        <v>1</v>
      </c>
      <c r="S636" s="247">
        <v>1</v>
      </c>
      <c r="T636" s="247">
        <v>1</v>
      </c>
      <c r="U636" s="247">
        <v>1</v>
      </c>
      <c r="V636" s="247">
        <v>1</v>
      </c>
      <c r="W636" s="247">
        <v>1</v>
      </c>
      <c r="X636" s="247">
        <v>1</v>
      </c>
      <c r="Y636" s="247">
        <v>1</v>
      </c>
      <c r="Z636" s="247">
        <v>1</v>
      </c>
      <c r="AA636" s="247">
        <v>1</v>
      </c>
      <c r="AB636" s="247">
        <v>1</v>
      </c>
      <c r="AC636" s="247">
        <v>1</v>
      </c>
      <c r="AD636" s="247">
        <v>1</v>
      </c>
      <c r="AE636" s="247">
        <v>1</v>
      </c>
      <c r="AF636" s="247">
        <v>1</v>
      </c>
      <c r="AG636" s="247">
        <v>1</v>
      </c>
      <c r="AH636" s="247">
        <v>1</v>
      </c>
      <c r="AI636" s="247">
        <v>1</v>
      </c>
      <c r="AJ636" s="247">
        <v>1</v>
      </c>
      <c r="AK636" s="247">
        <v>1</v>
      </c>
      <c r="AL636" s="247">
        <v>1</v>
      </c>
      <c r="AM636" s="247">
        <v>1</v>
      </c>
      <c r="AN636" s="247">
        <v>1</v>
      </c>
      <c r="AO636" s="247">
        <v>1</v>
      </c>
      <c r="AP636" s="247">
        <v>1</v>
      </c>
      <c r="AQ636" s="247">
        <v>1</v>
      </c>
      <c r="AR636" s="247">
        <v>1</v>
      </c>
      <c r="AS636" s="247">
        <v>1</v>
      </c>
      <c r="AT636" s="247">
        <v>1</v>
      </c>
      <c r="AU636" s="247">
        <v>1</v>
      </c>
      <c r="AV636" s="247">
        <v>1</v>
      </c>
      <c r="AW636" s="247">
        <v>1</v>
      </c>
      <c r="AX636" s="247">
        <v>1</v>
      </c>
      <c r="AY636" s="247">
        <v>1</v>
      </c>
      <c r="AZ636" s="247">
        <v>1</v>
      </c>
      <c r="BA636" s="247">
        <v>1</v>
      </c>
      <c r="BB636" s="247">
        <v>1</v>
      </c>
      <c r="BC636" s="247">
        <v>1</v>
      </c>
      <c r="BD636" s="247">
        <v>1</v>
      </c>
      <c r="BE636" s="247">
        <v>1</v>
      </c>
      <c r="BF636" s="247">
        <v>1</v>
      </c>
      <c r="BG636" s="247">
        <v>1</v>
      </c>
      <c r="BH636" s="247">
        <v>1</v>
      </c>
      <c r="BI636" s="247">
        <v>1</v>
      </c>
      <c r="BJ636" s="247">
        <v>1</v>
      </c>
      <c r="BK636" s="247">
        <v>1</v>
      </c>
      <c r="BL636" s="247"/>
      <c r="BM636" s="248"/>
    </row>
    <row r="637" spans="1:65" s="236" customFormat="1" ht="5.25">
      <c r="A637" s="243">
        <v>426</v>
      </c>
      <c r="B637" s="249" t="s">
        <v>921</v>
      </c>
      <c r="C637" s="245" t="s">
        <v>526</v>
      </c>
      <c r="D637" s="246">
        <v>0.075</v>
      </c>
      <c r="E637" s="247">
        <v>1</v>
      </c>
      <c r="F637" s="247">
        <v>1</v>
      </c>
      <c r="G637" s="247">
        <v>1</v>
      </c>
      <c r="H637" s="247">
        <v>1</v>
      </c>
      <c r="I637" s="247">
        <v>1</v>
      </c>
      <c r="J637" s="247">
        <v>1</v>
      </c>
      <c r="K637" s="247">
        <v>1</v>
      </c>
      <c r="L637" s="247">
        <v>1</v>
      </c>
      <c r="M637" s="247">
        <v>1</v>
      </c>
      <c r="N637" s="247">
        <v>1</v>
      </c>
      <c r="O637" s="247">
        <v>1</v>
      </c>
      <c r="P637" s="247">
        <v>1</v>
      </c>
      <c r="Q637" s="247">
        <v>1</v>
      </c>
      <c r="R637" s="247">
        <v>1</v>
      </c>
      <c r="S637" s="247">
        <v>1</v>
      </c>
      <c r="T637" s="247">
        <v>1</v>
      </c>
      <c r="U637" s="247">
        <v>1</v>
      </c>
      <c r="V637" s="247">
        <v>1</v>
      </c>
      <c r="W637" s="247">
        <v>1</v>
      </c>
      <c r="X637" s="247">
        <v>1</v>
      </c>
      <c r="Y637" s="247">
        <v>1</v>
      </c>
      <c r="Z637" s="247">
        <v>1</v>
      </c>
      <c r="AA637" s="247">
        <v>1</v>
      </c>
      <c r="AB637" s="247">
        <v>1</v>
      </c>
      <c r="AC637" s="247">
        <v>1</v>
      </c>
      <c r="AD637" s="247">
        <v>1</v>
      </c>
      <c r="AE637" s="247">
        <v>1</v>
      </c>
      <c r="AF637" s="247">
        <v>1</v>
      </c>
      <c r="AG637" s="247">
        <v>1</v>
      </c>
      <c r="AH637" s="247">
        <v>1</v>
      </c>
      <c r="AI637" s="247">
        <v>1</v>
      </c>
      <c r="AJ637" s="247">
        <v>1</v>
      </c>
      <c r="AK637" s="247">
        <v>1</v>
      </c>
      <c r="AL637" s="247">
        <v>1</v>
      </c>
      <c r="AM637" s="247">
        <v>1</v>
      </c>
      <c r="AN637" s="247">
        <v>1</v>
      </c>
      <c r="AO637" s="247">
        <v>1</v>
      </c>
      <c r="AP637" s="247">
        <v>1</v>
      </c>
      <c r="AQ637" s="247">
        <v>1</v>
      </c>
      <c r="AR637" s="247">
        <v>1</v>
      </c>
      <c r="AS637" s="247">
        <v>1</v>
      </c>
      <c r="AT637" s="247">
        <v>1</v>
      </c>
      <c r="AU637" s="247">
        <v>1</v>
      </c>
      <c r="AV637" s="247">
        <v>1</v>
      </c>
      <c r="AW637" s="247">
        <v>1</v>
      </c>
      <c r="AX637" s="247">
        <v>1</v>
      </c>
      <c r="AY637" s="247">
        <v>1</v>
      </c>
      <c r="AZ637" s="247">
        <v>1</v>
      </c>
      <c r="BA637" s="247">
        <v>1</v>
      </c>
      <c r="BB637" s="247">
        <v>1</v>
      </c>
      <c r="BC637" s="247">
        <v>1</v>
      </c>
      <c r="BD637" s="247">
        <v>1</v>
      </c>
      <c r="BE637" s="247">
        <v>1</v>
      </c>
      <c r="BF637" s="247">
        <v>1</v>
      </c>
      <c r="BG637" s="247">
        <v>1</v>
      </c>
      <c r="BH637" s="247">
        <v>1</v>
      </c>
      <c r="BI637" s="247">
        <v>1</v>
      </c>
      <c r="BJ637" s="247">
        <v>1</v>
      </c>
      <c r="BK637" s="247">
        <v>1</v>
      </c>
      <c r="BL637" s="247"/>
      <c r="BM637" s="248"/>
    </row>
    <row r="638" spans="1:65" s="236" customFormat="1" ht="5.25">
      <c r="A638" s="243">
        <v>427</v>
      </c>
      <c r="B638" s="249" t="s">
        <v>922</v>
      </c>
      <c r="C638" s="245" t="s">
        <v>526</v>
      </c>
      <c r="D638" s="246">
        <v>0.078</v>
      </c>
      <c r="E638" s="247">
        <v>1</v>
      </c>
      <c r="F638" s="247">
        <v>1</v>
      </c>
      <c r="G638" s="247">
        <v>1</v>
      </c>
      <c r="H638" s="247">
        <v>1</v>
      </c>
      <c r="I638" s="247">
        <v>1</v>
      </c>
      <c r="J638" s="247">
        <v>1</v>
      </c>
      <c r="K638" s="247">
        <v>1</v>
      </c>
      <c r="L638" s="247">
        <v>1</v>
      </c>
      <c r="M638" s="247">
        <v>1</v>
      </c>
      <c r="N638" s="247">
        <v>1</v>
      </c>
      <c r="O638" s="247">
        <v>1</v>
      </c>
      <c r="P638" s="247">
        <v>1</v>
      </c>
      <c r="Q638" s="247">
        <v>1</v>
      </c>
      <c r="R638" s="247">
        <v>1</v>
      </c>
      <c r="S638" s="247">
        <v>1</v>
      </c>
      <c r="T638" s="247">
        <v>1</v>
      </c>
      <c r="U638" s="247">
        <v>1</v>
      </c>
      <c r="V638" s="247">
        <v>1</v>
      </c>
      <c r="W638" s="247">
        <v>1</v>
      </c>
      <c r="X638" s="247">
        <v>1</v>
      </c>
      <c r="Y638" s="247">
        <v>1</v>
      </c>
      <c r="Z638" s="247">
        <v>1</v>
      </c>
      <c r="AA638" s="247">
        <v>1</v>
      </c>
      <c r="AB638" s="247">
        <v>1</v>
      </c>
      <c r="AC638" s="247">
        <v>1</v>
      </c>
      <c r="AD638" s="247">
        <v>1</v>
      </c>
      <c r="AE638" s="247">
        <v>1</v>
      </c>
      <c r="AF638" s="247">
        <v>1</v>
      </c>
      <c r="AG638" s="247">
        <v>1</v>
      </c>
      <c r="AH638" s="247">
        <v>1</v>
      </c>
      <c r="AI638" s="247">
        <v>1</v>
      </c>
      <c r="AJ638" s="247">
        <v>1</v>
      </c>
      <c r="AK638" s="247">
        <v>1</v>
      </c>
      <c r="AL638" s="247">
        <v>1</v>
      </c>
      <c r="AM638" s="247">
        <v>1</v>
      </c>
      <c r="AN638" s="247">
        <v>1</v>
      </c>
      <c r="AO638" s="247">
        <v>1</v>
      </c>
      <c r="AP638" s="247">
        <v>1</v>
      </c>
      <c r="AQ638" s="247">
        <v>1</v>
      </c>
      <c r="AR638" s="247">
        <v>1</v>
      </c>
      <c r="AS638" s="247">
        <v>1</v>
      </c>
      <c r="AT638" s="247">
        <v>1</v>
      </c>
      <c r="AU638" s="247">
        <v>1</v>
      </c>
      <c r="AV638" s="247">
        <v>1</v>
      </c>
      <c r="AW638" s="247">
        <v>1</v>
      </c>
      <c r="AX638" s="247">
        <v>1</v>
      </c>
      <c r="AY638" s="247">
        <v>1</v>
      </c>
      <c r="AZ638" s="247">
        <v>1</v>
      </c>
      <c r="BA638" s="247">
        <v>1</v>
      </c>
      <c r="BB638" s="247">
        <v>1</v>
      </c>
      <c r="BC638" s="247">
        <v>1</v>
      </c>
      <c r="BD638" s="247">
        <v>1</v>
      </c>
      <c r="BE638" s="247">
        <v>1</v>
      </c>
      <c r="BF638" s="247">
        <v>1</v>
      </c>
      <c r="BG638" s="247">
        <v>1</v>
      </c>
      <c r="BH638" s="247">
        <v>1</v>
      </c>
      <c r="BI638" s="247">
        <v>1</v>
      </c>
      <c r="BJ638" s="247">
        <v>1</v>
      </c>
      <c r="BK638" s="247">
        <v>1</v>
      </c>
      <c r="BL638" s="247"/>
      <c r="BM638" s="248"/>
    </row>
    <row r="639" spans="1:65" s="236" customFormat="1" ht="5.25">
      <c r="A639" s="243">
        <v>428</v>
      </c>
      <c r="B639" s="249" t="s">
        <v>79</v>
      </c>
      <c r="C639" s="245" t="s">
        <v>526</v>
      </c>
      <c r="D639" s="246">
        <v>0.075</v>
      </c>
      <c r="E639" s="247">
        <v>1</v>
      </c>
      <c r="F639" s="247">
        <v>1</v>
      </c>
      <c r="G639" s="247">
        <v>1</v>
      </c>
      <c r="H639" s="247">
        <v>1</v>
      </c>
      <c r="I639" s="247">
        <v>1</v>
      </c>
      <c r="J639" s="247">
        <v>1</v>
      </c>
      <c r="K639" s="247">
        <v>1</v>
      </c>
      <c r="L639" s="247">
        <v>1</v>
      </c>
      <c r="M639" s="247">
        <v>1</v>
      </c>
      <c r="N639" s="247">
        <v>1</v>
      </c>
      <c r="O639" s="247">
        <v>1</v>
      </c>
      <c r="P639" s="247">
        <v>1</v>
      </c>
      <c r="Q639" s="247">
        <v>1</v>
      </c>
      <c r="R639" s="247">
        <v>1</v>
      </c>
      <c r="S639" s="247">
        <v>1</v>
      </c>
      <c r="T639" s="247">
        <v>1</v>
      </c>
      <c r="U639" s="247">
        <v>1</v>
      </c>
      <c r="V639" s="247">
        <v>1</v>
      </c>
      <c r="W639" s="247">
        <v>1</v>
      </c>
      <c r="X639" s="247">
        <v>1</v>
      </c>
      <c r="Y639" s="247">
        <v>1</v>
      </c>
      <c r="Z639" s="247">
        <v>1</v>
      </c>
      <c r="AA639" s="247">
        <v>1</v>
      </c>
      <c r="AB639" s="247">
        <v>1</v>
      </c>
      <c r="AC639" s="247">
        <v>1</v>
      </c>
      <c r="AD639" s="247">
        <v>1</v>
      </c>
      <c r="AE639" s="247">
        <v>1</v>
      </c>
      <c r="AF639" s="247">
        <v>1</v>
      </c>
      <c r="AG639" s="247">
        <v>1</v>
      </c>
      <c r="AH639" s="247">
        <v>1</v>
      </c>
      <c r="AI639" s="247">
        <v>1</v>
      </c>
      <c r="AJ639" s="247">
        <v>1</v>
      </c>
      <c r="AK639" s="247">
        <v>1</v>
      </c>
      <c r="AL639" s="247">
        <v>1</v>
      </c>
      <c r="AM639" s="247">
        <v>1</v>
      </c>
      <c r="AN639" s="247">
        <v>1</v>
      </c>
      <c r="AO639" s="247">
        <v>1</v>
      </c>
      <c r="AP639" s="247">
        <v>1</v>
      </c>
      <c r="AQ639" s="247">
        <v>1</v>
      </c>
      <c r="AR639" s="247">
        <v>1</v>
      </c>
      <c r="AS639" s="247">
        <v>1</v>
      </c>
      <c r="AT639" s="247">
        <v>1</v>
      </c>
      <c r="AU639" s="247">
        <v>1</v>
      </c>
      <c r="AV639" s="247">
        <v>1</v>
      </c>
      <c r="AW639" s="247">
        <v>1</v>
      </c>
      <c r="AX639" s="247">
        <v>1</v>
      </c>
      <c r="AY639" s="247">
        <v>1</v>
      </c>
      <c r="AZ639" s="247">
        <v>1</v>
      </c>
      <c r="BA639" s="247">
        <v>1</v>
      </c>
      <c r="BB639" s="247">
        <v>1</v>
      </c>
      <c r="BC639" s="247">
        <v>1</v>
      </c>
      <c r="BD639" s="247">
        <v>1</v>
      </c>
      <c r="BE639" s="247">
        <v>1</v>
      </c>
      <c r="BF639" s="247">
        <v>1</v>
      </c>
      <c r="BG639" s="247">
        <v>1</v>
      </c>
      <c r="BH639" s="247">
        <v>1</v>
      </c>
      <c r="BI639" s="247">
        <v>1</v>
      </c>
      <c r="BJ639" s="247">
        <v>1</v>
      </c>
      <c r="BK639" s="247">
        <v>1</v>
      </c>
      <c r="BL639" s="247"/>
      <c r="BM639" s="248"/>
    </row>
    <row r="640" spans="1:65" s="236" customFormat="1" ht="5.25">
      <c r="A640" s="243">
        <v>429</v>
      </c>
      <c r="B640" s="249" t="s">
        <v>923</v>
      </c>
      <c r="C640" s="245" t="s">
        <v>526</v>
      </c>
      <c r="D640" s="246">
        <v>0.075</v>
      </c>
      <c r="E640" s="247">
        <v>1</v>
      </c>
      <c r="F640" s="247">
        <v>1</v>
      </c>
      <c r="G640" s="247">
        <v>1</v>
      </c>
      <c r="H640" s="247">
        <v>1</v>
      </c>
      <c r="I640" s="247">
        <v>1</v>
      </c>
      <c r="J640" s="247">
        <v>1</v>
      </c>
      <c r="K640" s="247">
        <v>1</v>
      </c>
      <c r="L640" s="247">
        <v>1</v>
      </c>
      <c r="M640" s="247">
        <v>1</v>
      </c>
      <c r="N640" s="247">
        <v>1</v>
      </c>
      <c r="O640" s="247">
        <v>1</v>
      </c>
      <c r="P640" s="247">
        <v>1</v>
      </c>
      <c r="Q640" s="247">
        <v>1</v>
      </c>
      <c r="R640" s="247">
        <v>1</v>
      </c>
      <c r="S640" s="247">
        <v>1</v>
      </c>
      <c r="T640" s="247">
        <v>1</v>
      </c>
      <c r="U640" s="247">
        <v>1</v>
      </c>
      <c r="V640" s="247">
        <v>1</v>
      </c>
      <c r="W640" s="247">
        <v>1</v>
      </c>
      <c r="X640" s="247">
        <v>1</v>
      </c>
      <c r="Y640" s="247">
        <v>1</v>
      </c>
      <c r="Z640" s="247">
        <v>1</v>
      </c>
      <c r="AA640" s="247">
        <v>1</v>
      </c>
      <c r="AB640" s="247">
        <v>1</v>
      </c>
      <c r="AC640" s="247">
        <v>1</v>
      </c>
      <c r="AD640" s="247">
        <v>1</v>
      </c>
      <c r="AE640" s="247">
        <v>1</v>
      </c>
      <c r="AF640" s="247">
        <v>1</v>
      </c>
      <c r="AG640" s="247">
        <v>1</v>
      </c>
      <c r="AH640" s="247">
        <v>1</v>
      </c>
      <c r="AI640" s="247">
        <v>1</v>
      </c>
      <c r="AJ640" s="247">
        <v>1</v>
      </c>
      <c r="AK640" s="247">
        <v>1</v>
      </c>
      <c r="AL640" s="247">
        <v>1</v>
      </c>
      <c r="AM640" s="247">
        <v>1</v>
      </c>
      <c r="AN640" s="247">
        <v>1</v>
      </c>
      <c r="AO640" s="247">
        <v>1</v>
      </c>
      <c r="AP640" s="247">
        <v>1</v>
      </c>
      <c r="AQ640" s="247">
        <v>1</v>
      </c>
      <c r="AR640" s="247">
        <v>1</v>
      </c>
      <c r="AS640" s="247">
        <v>1</v>
      </c>
      <c r="AT640" s="247">
        <v>1</v>
      </c>
      <c r="AU640" s="247">
        <v>1</v>
      </c>
      <c r="AV640" s="247">
        <v>1</v>
      </c>
      <c r="AW640" s="247">
        <v>1</v>
      </c>
      <c r="AX640" s="247">
        <v>1</v>
      </c>
      <c r="AY640" s="247">
        <v>1</v>
      </c>
      <c r="AZ640" s="247">
        <v>1</v>
      </c>
      <c r="BA640" s="247">
        <v>1</v>
      </c>
      <c r="BB640" s="247">
        <v>1</v>
      </c>
      <c r="BC640" s="247">
        <v>1</v>
      </c>
      <c r="BD640" s="247">
        <v>1</v>
      </c>
      <c r="BE640" s="247">
        <v>1</v>
      </c>
      <c r="BF640" s="247">
        <v>1</v>
      </c>
      <c r="BG640" s="247">
        <v>1</v>
      </c>
      <c r="BH640" s="247">
        <v>1</v>
      </c>
      <c r="BI640" s="247">
        <v>1</v>
      </c>
      <c r="BJ640" s="247">
        <v>1</v>
      </c>
      <c r="BK640" s="247">
        <v>1</v>
      </c>
      <c r="BL640" s="247"/>
      <c r="BM640" s="248"/>
    </row>
    <row r="641" spans="1:65" s="236" customFormat="1" ht="5.25">
      <c r="A641" s="243">
        <v>430</v>
      </c>
      <c r="B641" s="249" t="s">
        <v>924</v>
      </c>
      <c r="C641" s="245" t="s">
        <v>526</v>
      </c>
      <c r="D641" s="246">
        <v>0.09</v>
      </c>
      <c r="E641" s="247">
        <v>1</v>
      </c>
      <c r="F641" s="247">
        <v>1</v>
      </c>
      <c r="G641" s="247">
        <v>1</v>
      </c>
      <c r="H641" s="247">
        <v>1</v>
      </c>
      <c r="I641" s="247">
        <v>1</v>
      </c>
      <c r="J641" s="247">
        <v>1</v>
      </c>
      <c r="K641" s="247">
        <v>1</v>
      </c>
      <c r="L641" s="247">
        <v>1</v>
      </c>
      <c r="M641" s="247">
        <v>1</v>
      </c>
      <c r="N641" s="247">
        <v>1</v>
      </c>
      <c r="O641" s="247">
        <v>1</v>
      </c>
      <c r="P641" s="247">
        <v>1</v>
      </c>
      <c r="Q641" s="247">
        <v>1</v>
      </c>
      <c r="R641" s="247">
        <v>1</v>
      </c>
      <c r="S641" s="247">
        <v>1</v>
      </c>
      <c r="T641" s="247">
        <v>1</v>
      </c>
      <c r="U641" s="247">
        <v>1</v>
      </c>
      <c r="V641" s="247">
        <v>1</v>
      </c>
      <c r="W641" s="247">
        <v>1</v>
      </c>
      <c r="X641" s="247">
        <v>1</v>
      </c>
      <c r="Y641" s="247">
        <v>1</v>
      </c>
      <c r="Z641" s="247">
        <v>1</v>
      </c>
      <c r="AA641" s="247">
        <v>1</v>
      </c>
      <c r="AB641" s="247">
        <v>1</v>
      </c>
      <c r="AC641" s="247">
        <v>1</v>
      </c>
      <c r="AD641" s="247">
        <v>1</v>
      </c>
      <c r="AE641" s="247">
        <v>1</v>
      </c>
      <c r="AF641" s="247">
        <v>1</v>
      </c>
      <c r="AG641" s="247">
        <v>1</v>
      </c>
      <c r="AH641" s="247">
        <v>1</v>
      </c>
      <c r="AI641" s="247">
        <v>1</v>
      </c>
      <c r="AJ641" s="247">
        <v>1</v>
      </c>
      <c r="AK641" s="247">
        <v>1</v>
      </c>
      <c r="AL641" s="247">
        <v>1</v>
      </c>
      <c r="AM641" s="247">
        <v>1</v>
      </c>
      <c r="AN641" s="247">
        <v>1</v>
      </c>
      <c r="AO641" s="247">
        <v>1</v>
      </c>
      <c r="AP641" s="247">
        <v>1</v>
      </c>
      <c r="AQ641" s="247">
        <v>1</v>
      </c>
      <c r="AR641" s="247">
        <v>1</v>
      </c>
      <c r="AS641" s="247">
        <v>1</v>
      </c>
      <c r="AT641" s="247">
        <v>1</v>
      </c>
      <c r="AU641" s="247">
        <v>1</v>
      </c>
      <c r="AV641" s="247">
        <v>1</v>
      </c>
      <c r="AW641" s="247">
        <v>1</v>
      </c>
      <c r="AX641" s="247">
        <v>1</v>
      </c>
      <c r="AY641" s="247">
        <v>1</v>
      </c>
      <c r="AZ641" s="247">
        <v>1</v>
      </c>
      <c r="BA641" s="247">
        <v>1</v>
      </c>
      <c r="BB641" s="247">
        <v>1</v>
      </c>
      <c r="BC641" s="247">
        <v>1</v>
      </c>
      <c r="BD641" s="247">
        <v>1</v>
      </c>
      <c r="BE641" s="247">
        <v>1</v>
      </c>
      <c r="BF641" s="247">
        <v>1</v>
      </c>
      <c r="BG641" s="247">
        <v>1</v>
      </c>
      <c r="BH641" s="247">
        <v>1</v>
      </c>
      <c r="BI641" s="247">
        <v>1</v>
      </c>
      <c r="BJ641" s="247">
        <v>1</v>
      </c>
      <c r="BK641" s="247">
        <v>1</v>
      </c>
      <c r="BL641" s="247"/>
      <c r="BM641" s="248"/>
    </row>
    <row r="642" spans="1:65" s="236" customFormat="1" ht="5.25">
      <c r="A642" s="243">
        <v>431</v>
      </c>
      <c r="B642" s="249" t="s">
        <v>925</v>
      </c>
      <c r="C642" s="245" t="s">
        <v>526</v>
      </c>
      <c r="D642" s="246">
        <v>0.085</v>
      </c>
      <c r="E642" s="247">
        <v>1</v>
      </c>
      <c r="F642" s="247">
        <v>1</v>
      </c>
      <c r="G642" s="247">
        <v>1</v>
      </c>
      <c r="H642" s="247">
        <v>1</v>
      </c>
      <c r="I642" s="247">
        <v>1</v>
      </c>
      <c r="J642" s="247">
        <v>1</v>
      </c>
      <c r="K642" s="247">
        <v>1</v>
      </c>
      <c r="L642" s="247">
        <v>1</v>
      </c>
      <c r="M642" s="247">
        <v>1</v>
      </c>
      <c r="N642" s="247">
        <v>1</v>
      </c>
      <c r="O642" s="247">
        <v>1</v>
      </c>
      <c r="P642" s="247">
        <v>1</v>
      </c>
      <c r="Q642" s="247">
        <v>1</v>
      </c>
      <c r="R642" s="247">
        <v>1</v>
      </c>
      <c r="S642" s="247">
        <v>1</v>
      </c>
      <c r="T642" s="247">
        <v>1</v>
      </c>
      <c r="U642" s="247">
        <v>1</v>
      </c>
      <c r="V642" s="247">
        <v>1</v>
      </c>
      <c r="W642" s="247">
        <v>1</v>
      </c>
      <c r="X642" s="247">
        <v>1</v>
      </c>
      <c r="Y642" s="247">
        <v>1</v>
      </c>
      <c r="Z642" s="247">
        <v>1</v>
      </c>
      <c r="AA642" s="247">
        <v>1</v>
      </c>
      <c r="AB642" s="247">
        <v>1</v>
      </c>
      <c r="AC642" s="247">
        <v>1</v>
      </c>
      <c r="AD642" s="247">
        <v>1</v>
      </c>
      <c r="AE642" s="247">
        <v>1</v>
      </c>
      <c r="AF642" s="247">
        <v>1</v>
      </c>
      <c r="AG642" s="247">
        <v>1</v>
      </c>
      <c r="AH642" s="247">
        <v>1</v>
      </c>
      <c r="AI642" s="247">
        <v>1</v>
      </c>
      <c r="AJ642" s="247">
        <v>1</v>
      </c>
      <c r="AK642" s="247">
        <v>1</v>
      </c>
      <c r="AL642" s="247">
        <v>1</v>
      </c>
      <c r="AM642" s="247">
        <v>1</v>
      </c>
      <c r="AN642" s="247">
        <v>1</v>
      </c>
      <c r="AO642" s="247">
        <v>1</v>
      </c>
      <c r="AP642" s="247">
        <v>1</v>
      </c>
      <c r="AQ642" s="247">
        <v>1</v>
      </c>
      <c r="AR642" s="247">
        <v>1</v>
      </c>
      <c r="AS642" s="247">
        <v>1</v>
      </c>
      <c r="AT642" s="247">
        <v>1</v>
      </c>
      <c r="AU642" s="247">
        <v>1</v>
      </c>
      <c r="AV642" s="247">
        <v>1</v>
      </c>
      <c r="AW642" s="247">
        <v>1</v>
      </c>
      <c r="AX642" s="247">
        <v>1</v>
      </c>
      <c r="AY642" s="247">
        <v>1</v>
      </c>
      <c r="AZ642" s="247">
        <v>1</v>
      </c>
      <c r="BA642" s="247">
        <v>1</v>
      </c>
      <c r="BB642" s="247">
        <v>1</v>
      </c>
      <c r="BC642" s="247">
        <v>1</v>
      </c>
      <c r="BD642" s="247">
        <v>1</v>
      </c>
      <c r="BE642" s="247">
        <v>1</v>
      </c>
      <c r="BF642" s="247">
        <v>1</v>
      </c>
      <c r="BG642" s="247">
        <v>1</v>
      </c>
      <c r="BH642" s="247">
        <v>1</v>
      </c>
      <c r="BI642" s="247">
        <v>1</v>
      </c>
      <c r="BJ642" s="247">
        <v>1</v>
      </c>
      <c r="BK642" s="247">
        <v>1</v>
      </c>
      <c r="BL642" s="247"/>
      <c r="BM642" s="248"/>
    </row>
    <row r="643" spans="1:65" s="236" customFormat="1" ht="5.25">
      <c r="A643" s="243">
        <v>432</v>
      </c>
      <c r="B643" s="249" t="s">
        <v>926</v>
      </c>
      <c r="C643" s="245" t="s">
        <v>526</v>
      </c>
      <c r="D643" s="246">
        <v>0.075</v>
      </c>
      <c r="E643" s="247">
        <v>1</v>
      </c>
      <c r="F643" s="247">
        <v>1</v>
      </c>
      <c r="G643" s="247">
        <v>1</v>
      </c>
      <c r="H643" s="247">
        <v>1</v>
      </c>
      <c r="I643" s="247">
        <v>1</v>
      </c>
      <c r="J643" s="247">
        <v>1</v>
      </c>
      <c r="K643" s="247">
        <v>1</v>
      </c>
      <c r="L643" s="247">
        <v>1</v>
      </c>
      <c r="M643" s="247">
        <v>1</v>
      </c>
      <c r="N643" s="247">
        <v>1</v>
      </c>
      <c r="O643" s="247">
        <v>1</v>
      </c>
      <c r="P643" s="247">
        <v>1</v>
      </c>
      <c r="Q643" s="247">
        <v>1</v>
      </c>
      <c r="R643" s="247">
        <v>1</v>
      </c>
      <c r="S643" s="247">
        <v>1</v>
      </c>
      <c r="T643" s="247">
        <v>1</v>
      </c>
      <c r="U643" s="247">
        <v>1</v>
      </c>
      <c r="V643" s="247">
        <v>1</v>
      </c>
      <c r="W643" s="247">
        <v>1</v>
      </c>
      <c r="X643" s="247">
        <v>1</v>
      </c>
      <c r="Y643" s="247">
        <v>1</v>
      </c>
      <c r="Z643" s="247">
        <v>1</v>
      </c>
      <c r="AA643" s="247">
        <v>1</v>
      </c>
      <c r="AB643" s="247">
        <v>1</v>
      </c>
      <c r="AC643" s="247">
        <v>1</v>
      </c>
      <c r="AD643" s="247">
        <v>1</v>
      </c>
      <c r="AE643" s="247">
        <v>1</v>
      </c>
      <c r="AF643" s="247">
        <v>1</v>
      </c>
      <c r="AG643" s="247">
        <v>1</v>
      </c>
      <c r="AH643" s="247">
        <v>1</v>
      </c>
      <c r="AI643" s="247">
        <v>1</v>
      </c>
      <c r="AJ643" s="247">
        <v>1</v>
      </c>
      <c r="AK643" s="247">
        <v>1</v>
      </c>
      <c r="AL643" s="247">
        <v>1</v>
      </c>
      <c r="AM643" s="247">
        <v>1</v>
      </c>
      <c r="AN643" s="247">
        <v>1</v>
      </c>
      <c r="AO643" s="247">
        <v>1</v>
      </c>
      <c r="AP643" s="247">
        <v>1</v>
      </c>
      <c r="AQ643" s="247">
        <v>1</v>
      </c>
      <c r="AR643" s="247">
        <v>1</v>
      </c>
      <c r="AS643" s="247">
        <v>1</v>
      </c>
      <c r="AT643" s="247">
        <v>1</v>
      </c>
      <c r="AU643" s="247">
        <v>1</v>
      </c>
      <c r="AV643" s="247">
        <v>1</v>
      </c>
      <c r="AW643" s="247">
        <v>1</v>
      </c>
      <c r="AX643" s="247">
        <v>1</v>
      </c>
      <c r="AY643" s="247">
        <v>1</v>
      </c>
      <c r="AZ643" s="247">
        <v>1</v>
      </c>
      <c r="BA643" s="247">
        <v>1</v>
      </c>
      <c r="BB643" s="247">
        <v>1</v>
      </c>
      <c r="BC643" s="247">
        <v>1</v>
      </c>
      <c r="BD643" s="247">
        <v>1</v>
      </c>
      <c r="BE643" s="247">
        <v>1</v>
      </c>
      <c r="BF643" s="247">
        <v>1</v>
      </c>
      <c r="BG643" s="247">
        <v>1</v>
      </c>
      <c r="BH643" s="247">
        <v>1</v>
      </c>
      <c r="BI643" s="247">
        <v>1</v>
      </c>
      <c r="BJ643" s="247">
        <v>1</v>
      </c>
      <c r="BK643" s="247">
        <v>1</v>
      </c>
      <c r="BL643" s="247"/>
      <c r="BM643" s="248"/>
    </row>
    <row r="644" spans="1:65" s="236" customFormat="1" ht="5.25">
      <c r="A644" s="243">
        <v>433</v>
      </c>
      <c r="B644" s="249" t="s">
        <v>927</v>
      </c>
      <c r="C644" s="245" t="s">
        <v>526</v>
      </c>
      <c r="D644" s="246">
        <v>0.075</v>
      </c>
      <c r="E644" s="247">
        <v>1</v>
      </c>
      <c r="F644" s="247">
        <v>1</v>
      </c>
      <c r="G644" s="247">
        <v>1</v>
      </c>
      <c r="H644" s="247">
        <v>1</v>
      </c>
      <c r="I644" s="247">
        <v>1</v>
      </c>
      <c r="J644" s="247">
        <v>1</v>
      </c>
      <c r="K644" s="247">
        <v>1</v>
      </c>
      <c r="L644" s="247">
        <v>1</v>
      </c>
      <c r="M644" s="247">
        <v>1</v>
      </c>
      <c r="N644" s="247">
        <v>1</v>
      </c>
      <c r="O644" s="247">
        <v>1</v>
      </c>
      <c r="P644" s="247">
        <v>1</v>
      </c>
      <c r="Q644" s="247">
        <v>1</v>
      </c>
      <c r="R644" s="247">
        <v>1</v>
      </c>
      <c r="S644" s="247">
        <v>1</v>
      </c>
      <c r="T644" s="247">
        <v>1</v>
      </c>
      <c r="U644" s="247">
        <v>1</v>
      </c>
      <c r="V644" s="247">
        <v>1</v>
      </c>
      <c r="W644" s="247">
        <v>1</v>
      </c>
      <c r="X644" s="247">
        <v>1</v>
      </c>
      <c r="Y644" s="247">
        <v>1</v>
      </c>
      <c r="Z644" s="247">
        <v>1</v>
      </c>
      <c r="AA644" s="247">
        <v>1</v>
      </c>
      <c r="AB644" s="247">
        <v>1</v>
      </c>
      <c r="AC644" s="247">
        <v>1</v>
      </c>
      <c r="AD644" s="247">
        <v>1</v>
      </c>
      <c r="AE644" s="247">
        <v>1</v>
      </c>
      <c r="AF644" s="247">
        <v>1</v>
      </c>
      <c r="AG644" s="247">
        <v>1</v>
      </c>
      <c r="AH644" s="247">
        <v>1</v>
      </c>
      <c r="AI644" s="247">
        <v>1</v>
      </c>
      <c r="AJ644" s="247">
        <v>1</v>
      </c>
      <c r="AK644" s="247">
        <v>1</v>
      </c>
      <c r="AL644" s="247">
        <v>1</v>
      </c>
      <c r="AM644" s="247">
        <v>1</v>
      </c>
      <c r="AN644" s="247">
        <v>1</v>
      </c>
      <c r="AO644" s="247">
        <v>1</v>
      </c>
      <c r="AP644" s="247">
        <v>1</v>
      </c>
      <c r="AQ644" s="247">
        <v>1</v>
      </c>
      <c r="AR644" s="247">
        <v>1</v>
      </c>
      <c r="AS644" s="247">
        <v>1</v>
      </c>
      <c r="AT644" s="247">
        <v>1</v>
      </c>
      <c r="AU644" s="247">
        <v>1</v>
      </c>
      <c r="AV644" s="247">
        <v>1</v>
      </c>
      <c r="AW644" s="247">
        <v>1</v>
      </c>
      <c r="AX644" s="247">
        <v>1</v>
      </c>
      <c r="AY644" s="247">
        <v>1</v>
      </c>
      <c r="AZ644" s="247">
        <v>1</v>
      </c>
      <c r="BA644" s="247">
        <v>1</v>
      </c>
      <c r="BB644" s="247">
        <v>1</v>
      </c>
      <c r="BC644" s="247">
        <v>1</v>
      </c>
      <c r="BD644" s="247">
        <v>1</v>
      </c>
      <c r="BE644" s="247">
        <v>1</v>
      </c>
      <c r="BF644" s="247">
        <v>1</v>
      </c>
      <c r="BG644" s="247">
        <v>1</v>
      </c>
      <c r="BH644" s="247">
        <v>1</v>
      </c>
      <c r="BI644" s="247">
        <v>1</v>
      </c>
      <c r="BJ644" s="247">
        <v>1</v>
      </c>
      <c r="BK644" s="247">
        <v>1</v>
      </c>
      <c r="BL644" s="247"/>
      <c r="BM644" s="248"/>
    </row>
    <row r="645" spans="1:65" s="236" customFormat="1" ht="5.25">
      <c r="A645" s="243">
        <v>434</v>
      </c>
      <c r="B645" s="249" t="s">
        <v>928</v>
      </c>
      <c r="C645" s="245" t="s">
        <v>526</v>
      </c>
      <c r="D645" s="246">
        <v>0.08</v>
      </c>
      <c r="E645" s="247">
        <v>1</v>
      </c>
      <c r="F645" s="247">
        <v>1</v>
      </c>
      <c r="G645" s="247">
        <v>1</v>
      </c>
      <c r="H645" s="247">
        <v>1</v>
      </c>
      <c r="I645" s="247">
        <v>1</v>
      </c>
      <c r="J645" s="247">
        <v>1</v>
      </c>
      <c r="K645" s="247">
        <v>1</v>
      </c>
      <c r="L645" s="247">
        <v>1</v>
      </c>
      <c r="M645" s="247">
        <v>1</v>
      </c>
      <c r="N645" s="247">
        <v>1</v>
      </c>
      <c r="O645" s="247">
        <v>1</v>
      </c>
      <c r="P645" s="247">
        <v>1</v>
      </c>
      <c r="Q645" s="247">
        <v>1</v>
      </c>
      <c r="R645" s="247">
        <v>1</v>
      </c>
      <c r="S645" s="247">
        <v>1</v>
      </c>
      <c r="T645" s="247">
        <v>1</v>
      </c>
      <c r="U645" s="247">
        <v>1</v>
      </c>
      <c r="V645" s="247">
        <v>1</v>
      </c>
      <c r="W645" s="247">
        <v>1</v>
      </c>
      <c r="X645" s="247">
        <v>1</v>
      </c>
      <c r="Y645" s="247">
        <v>1</v>
      </c>
      <c r="Z645" s="247">
        <v>1</v>
      </c>
      <c r="AA645" s="247">
        <v>1</v>
      </c>
      <c r="AB645" s="247">
        <v>1</v>
      </c>
      <c r="AC645" s="247">
        <v>1</v>
      </c>
      <c r="AD645" s="247">
        <v>1</v>
      </c>
      <c r="AE645" s="247">
        <v>1</v>
      </c>
      <c r="AF645" s="247">
        <v>1</v>
      </c>
      <c r="AG645" s="247">
        <v>1</v>
      </c>
      <c r="AH645" s="247">
        <v>1</v>
      </c>
      <c r="AI645" s="247">
        <v>1</v>
      </c>
      <c r="AJ645" s="247">
        <v>1</v>
      </c>
      <c r="AK645" s="247">
        <v>1</v>
      </c>
      <c r="AL645" s="247">
        <v>1</v>
      </c>
      <c r="AM645" s="247">
        <v>1</v>
      </c>
      <c r="AN645" s="247">
        <v>1</v>
      </c>
      <c r="AO645" s="247">
        <v>1</v>
      </c>
      <c r="AP645" s="247">
        <v>1</v>
      </c>
      <c r="AQ645" s="247">
        <v>1</v>
      </c>
      <c r="AR645" s="247">
        <v>1</v>
      </c>
      <c r="AS645" s="247">
        <v>1</v>
      </c>
      <c r="AT645" s="247">
        <v>1</v>
      </c>
      <c r="AU645" s="247">
        <v>1</v>
      </c>
      <c r="AV645" s="247">
        <v>1</v>
      </c>
      <c r="AW645" s="247">
        <v>1</v>
      </c>
      <c r="AX645" s="247">
        <v>1</v>
      </c>
      <c r="AY645" s="247">
        <v>1</v>
      </c>
      <c r="AZ645" s="247">
        <v>1</v>
      </c>
      <c r="BA645" s="247">
        <v>1</v>
      </c>
      <c r="BB645" s="247">
        <v>1</v>
      </c>
      <c r="BC645" s="247">
        <v>1</v>
      </c>
      <c r="BD645" s="247">
        <v>1</v>
      </c>
      <c r="BE645" s="247">
        <v>1</v>
      </c>
      <c r="BF645" s="247">
        <v>1</v>
      </c>
      <c r="BG645" s="247">
        <v>1</v>
      </c>
      <c r="BH645" s="247">
        <v>1</v>
      </c>
      <c r="BI645" s="247">
        <v>1</v>
      </c>
      <c r="BJ645" s="247">
        <v>1</v>
      </c>
      <c r="BK645" s="247">
        <v>1</v>
      </c>
      <c r="BL645" s="247"/>
      <c r="BM645" s="248"/>
    </row>
    <row r="646" spans="1:65" s="236" customFormat="1" ht="5.25">
      <c r="A646" s="243">
        <v>435</v>
      </c>
      <c r="B646" s="249" t="s">
        <v>929</v>
      </c>
      <c r="C646" s="245" t="s">
        <v>526</v>
      </c>
      <c r="D646" s="246">
        <v>0.075</v>
      </c>
      <c r="E646" s="247">
        <v>1</v>
      </c>
      <c r="F646" s="247">
        <v>1</v>
      </c>
      <c r="G646" s="247">
        <v>1</v>
      </c>
      <c r="H646" s="247">
        <v>1</v>
      </c>
      <c r="I646" s="247">
        <v>1</v>
      </c>
      <c r="J646" s="247">
        <v>1</v>
      </c>
      <c r="K646" s="247">
        <v>1</v>
      </c>
      <c r="L646" s="247">
        <v>1</v>
      </c>
      <c r="M646" s="247">
        <v>1</v>
      </c>
      <c r="N646" s="247">
        <v>1</v>
      </c>
      <c r="O646" s="247">
        <v>1</v>
      </c>
      <c r="P646" s="247">
        <v>1</v>
      </c>
      <c r="Q646" s="247">
        <v>1</v>
      </c>
      <c r="R646" s="247">
        <v>1</v>
      </c>
      <c r="S646" s="247">
        <v>1</v>
      </c>
      <c r="T646" s="247">
        <v>1</v>
      </c>
      <c r="U646" s="247">
        <v>1</v>
      </c>
      <c r="V646" s="247">
        <v>1</v>
      </c>
      <c r="W646" s="247">
        <v>1</v>
      </c>
      <c r="X646" s="247">
        <v>1</v>
      </c>
      <c r="Y646" s="247">
        <v>1</v>
      </c>
      <c r="Z646" s="247">
        <v>1</v>
      </c>
      <c r="AA646" s="247">
        <v>1</v>
      </c>
      <c r="AB646" s="247">
        <v>1</v>
      </c>
      <c r="AC646" s="247">
        <v>1</v>
      </c>
      <c r="AD646" s="247">
        <v>1</v>
      </c>
      <c r="AE646" s="247">
        <v>1</v>
      </c>
      <c r="AF646" s="247">
        <v>1</v>
      </c>
      <c r="AG646" s="247">
        <v>1</v>
      </c>
      <c r="AH646" s="247">
        <v>1</v>
      </c>
      <c r="AI646" s="247">
        <v>1</v>
      </c>
      <c r="AJ646" s="247">
        <v>1</v>
      </c>
      <c r="AK646" s="247">
        <v>1</v>
      </c>
      <c r="AL646" s="247">
        <v>1</v>
      </c>
      <c r="AM646" s="247">
        <v>1</v>
      </c>
      <c r="AN646" s="247">
        <v>1</v>
      </c>
      <c r="AO646" s="247">
        <v>1</v>
      </c>
      <c r="AP646" s="247">
        <v>1</v>
      </c>
      <c r="AQ646" s="247">
        <v>1</v>
      </c>
      <c r="AR646" s="247">
        <v>1</v>
      </c>
      <c r="AS646" s="247">
        <v>1</v>
      </c>
      <c r="AT646" s="247">
        <v>1</v>
      </c>
      <c r="AU646" s="247">
        <v>1</v>
      </c>
      <c r="AV646" s="247">
        <v>1</v>
      </c>
      <c r="AW646" s="247">
        <v>1</v>
      </c>
      <c r="AX646" s="247">
        <v>1</v>
      </c>
      <c r="AY646" s="247">
        <v>1</v>
      </c>
      <c r="AZ646" s="247">
        <v>1</v>
      </c>
      <c r="BA646" s="247">
        <v>1</v>
      </c>
      <c r="BB646" s="247">
        <v>1</v>
      </c>
      <c r="BC646" s="247">
        <v>1</v>
      </c>
      <c r="BD646" s="247">
        <v>1</v>
      </c>
      <c r="BE646" s="247">
        <v>1</v>
      </c>
      <c r="BF646" s="247">
        <v>1</v>
      </c>
      <c r="BG646" s="247">
        <v>1</v>
      </c>
      <c r="BH646" s="247">
        <v>1</v>
      </c>
      <c r="BI646" s="247">
        <v>1</v>
      </c>
      <c r="BJ646" s="247">
        <v>1</v>
      </c>
      <c r="BK646" s="247">
        <v>1</v>
      </c>
      <c r="BL646" s="247"/>
      <c r="BM646" s="248"/>
    </row>
    <row r="647" spans="1:65" s="236" customFormat="1" ht="5.25">
      <c r="A647" s="243">
        <v>436</v>
      </c>
      <c r="B647" s="249" t="s">
        <v>930</v>
      </c>
      <c r="C647" s="245" t="s">
        <v>526</v>
      </c>
      <c r="D647" s="246">
        <v>0.09</v>
      </c>
      <c r="E647" s="247">
        <v>1</v>
      </c>
      <c r="F647" s="247">
        <v>1</v>
      </c>
      <c r="G647" s="247">
        <v>1</v>
      </c>
      <c r="H647" s="247">
        <v>1</v>
      </c>
      <c r="I647" s="247">
        <v>1</v>
      </c>
      <c r="J647" s="247">
        <v>1</v>
      </c>
      <c r="K647" s="247">
        <v>1</v>
      </c>
      <c r="L647" s="247">
        <v>1</v>
      </c>
      <c r="M647" s="247">
        <v>1</v>
      </c>
      <c r="N647" s="247">
        <v>1</v>
      </c>
      <c r="O647" s="247">
        <v>1</v>
      </c>
      <c r="P647" s="247">
        <v>1</v>
      </c>
      <c r="Q647" s="247">
        <v>1</v>
      </c>
      <c r="R647" s="247">
        <v>1</v>
      </c>
      <c r="S647" s="247">
        <v>1</v>
      </c>
      <c r="T647" s="247">
        <v>1</v>
      </c>
      <c r="U647" s="247">
        <v>1</v>
      </c>
      <c r="V647" s="247">
        <v>1</v>
      </c>
      <c r="W647" s="247">
        <v>1</v>
      </c>
      <c r="X647" s="247">
        <v>1</v>
      </c>
      <c r="Y647" s="247">
        <v>1</v>
      </c>
      <c r="Z647" s="247">
        <v>1</v>
      </c>
      <c r="AA647" s="247">
        <v>1</v>
      </c>
      <c r="AB647" s="247">
        <v>1</v>
      </c>
      <c r="AC647" s="247">
        <v>1</v>
      </c>
      <c r="AD647" s="247">
        <v>1</v>
      </c>
      <c r="AE647" s="247">
        <v>1</v>
      </c>
      <c r="AF647" s="247">
        <v>1</v>
      </c>
      <c r="AG647" s="247">
        <v>1</v>
      </c>
      <c r="AH647" s="247">
        <v>1</v>
      </c>
      <c r="AI647" s="247">
        <v>1</v>
      </c>
      <c r="AJ647" s="247">
        <v>1</v>
      </c>
      <c r="AK647" s="247">
        <v>1</v>
      </c>
      <c r="AL647" s="247">
        <v>1</v>
      </c>
      <c r="AM647" s="247">
        <v>1</v>
      </c>
      <c r="AN647" s="247">
        <v>1</v>
      </c>
      <c r="AO647" s="247">
        <v>1</v>
      </c>
      <c r="AP647" s="247">
        <v>1</v>
      </c>
      <c r="AQ647" s="247">
        <v>1</v>
      </c>
      <c r="AR647" s="247">
        <v>1</v>
      </c>
      <c r="AS647" s="247">
        <v>1</v>
      </c>
      <c r="AT647" s="247">
        <v>1</v>
      </c>
      <c r="AU647" s="247">
        <v>1</v>
      </c>
      <c r="AV647" s="247">
        <v>1</v>
      </c>
      <c r="AW647" s="247">
        <v>1</v>
      </c>
      <c r="AX647" s="247">
        <v>1</v>
      </c>
      <c r="AY647" s="247">
        <v>1</v>
      </c>
      <c r="AZ647" s="247">
        <v>1</v>
      </c>
      <c r="BA647" s="247">
        <v>1</v>
      </c>
      <c r="BB647" s="247">
        <v>1</v>
      </c>
      <c r="BC647" s="247">
        <v>1</v>
      </c>
      <c r="BD647" s="247">
        <v>1</v>
      </c>
      <c r="BE647" s="247">
        <v>1</v>
      </c>
      <c r="BF647" s="247">
        <v>1</v>
      </c>
      <c r="BG647" s="247">
        <v>1</v>
      </c>
      <c r="BH647" s="247">
        <v>1</v>
      </c>
      <c r="BI647" s="247">
        <v>1</v>
      </c>
      <c r="BJ647" s="247">
        <v>1</v>
      </c>
      <c r="BK647" s="247">
        <v>1</v>
      </c>
      <c r="BL647" s="247"/>
      <c r="BM647" s="248"/>
    </row>
    <row r="648" spans="1:65" s="236" customFormat="1" ht="5.25">
      <c r="A648" s="243">
        <v>437</v>
      </c>
      <c r="B648" s="249" t="s">
        <v>931</v>
      </c>
      <c r="C648" s="245" t="s">
        <v>526</v>
      </c>
      <c r="D648" s="246">
        <v>0.08</v>
      </c>
      <c r="E648" s="247">
        <v>1</v>
      </c>
      <c r="F648" s="247">
        <v>1</v>
      </c>
      <c r="G648" s="247">
        <v>1</v>
      </c>
      <c r="H648" s="247">
        <v>1</v>
      </c>
      <c r="I648" s="247">
        <v>1</v>
      </c>
      <c r="J648" s="247">
        <v>1</v>
      </c>
      <c r="K648" s="247">
        <v>1</v>
      </c>
      <c r="L648" s="247">
        <v>1</v>
      </c>
      <c r="M648" s="247">
        <v>1</v>
      </c>
      <c r="N648" s="247">
        <v>1</v>
      </c>
      <c r="O648" s="247">
        <v>1</v>
      </c>
      <c r="P648" s="247">
        <v>1</v>
      </c>
      <c r="Q648" s="247">
        <v>1</v>
      </c>
      <c r="R648" s="247">
        <v>1</v>
      </c>
      <c r="S648" s="247">
        <v>1</v>
      </c>
      <c r="T648" s="247">
        <v>1</v>
      </c>
      <c r="U648" s="247">
        <v>1</v>
      </c>
      <c r="V648" s="247">
        <v>1</v>
      </c>
      <c r="W648" s="247">
        <v>1</v>
      </c>
      <c r="X648" s="247">
        <v>1</v>
      </c>
      <c r="Y648" s="247">
        <v>1</v>
      </c>
      <c r="Z648" s="247">
        <v>1</v>
      </c>
      <c r="AA648" s="247">
        <v>1</v>
      </c>
      <c r="AB648" s="247">
        <v>1</v>
      </c>
      <c r="AC648" s="247">
        <v>1</v>
      </c>
      <c r="AD648" s="247">
        <v>1</v>
      </c>
      <c r="AE648" s="247">
        <v>1</v>
      </c>
      <c r="AF648" s="247">
        <v>1</v>
      </c>
      <c r="AG648" s="247">
        <v>1</v>
      </c>
      <c r="AH648" s="247">
        <v>1</v>
      </c>
      <c r="AI648" s="247">
        <v>1</v>
      </c>
      <c r="AJ648" s="247">
        <v>1</v>
      </c>
      <c r="AK648" s="247">
        <v>1</v>
      </c>
      <c r="AL648" s="247">
        <v>1</v>
      </c>
      <c r="AM648" s="247">
        <v>1</v>
      </c>
      <c r="AN648" s="247">
        <v>1</v>
      </c>
      <c r="AO648" s="247">
        <v>1</v>
      </c>
      <c r="AP648" s="247">
        <v>1</v>
      </c>
      <c r="AQ648" s="247">
        <v>1</v>
      </c>
      <c r="AR648" s="247">
        <v>1</v>
      </c>
      <c r="AS648" s="247">
        <v>1</v>
      </c>
      <c r="AT648" s="247">
        <v>1</v>
      </c>
      <c r="AU648" s="247">
        <v>1</v>
      </c>
      <c r="AV648" s="247">
        <v>1</v>
      </c>
      <c r="AW648" s="247">
        <v>1</v>
      </c>
      <c r="AX648" s="247">
        <v>1</v>
      </c>
      <c r="AY648" s="247">
        <v>1</v>
      </c>
      <c r="AZ648" s="247">
        <v>1</v>
      </c>
      <c r="BA648" s="247">
        <v>1</v>
      </c>
      <c r="BB648" s="247">
        <v>1</v>
      </c>
      <c r="BC648" s="247">
        <v>1</v>
      </c>
      <c r="BD648" s="247">
        <v>1</v>
      </c>
      <c r="BE648" s="247">
        <v>1</v>
      </c>
      <c r="BF648" s="247">
        <v>1</v>
      </c>
      <c r="BG648" s="247">
        <v>1</v>
      </c>
      <c r="BH648" s="247">
        <v>1</v>
      </c>
      <c r="BI648" s="247">
        <v>1</v>
      </c>
      <c r="BJ648" s="247">
        <v>1</v>
      </c>
      <c r="BK648" s="247">
        <v>1</v>
      </c>
      <c r="BL648" s="247"/>
      <c r="BM648" s="248"/>
    </row>
    <row r="649" spans="1:65" s="236" customFormat="1" ht="5.25">
      <c r="A649" s="243">
        <v>438</v>
      </c>
      <c r="B649" s="249" t="s">
        <v>932</v>
      </c>
      <c r="C649" s="245" t="s">
        <v>526</v>
      </c>
      <c r="D649" s="246">
        <v>0.08</v>
      </c>
      <c r="E649" s="247">
        <v>1</v>
      </c>
      <c r="F649" s="247">
        <v>1</v>
      </c>
      <c r="G649" s="247">
        <v>1</v>
      </c>
      <c r="H649" s="247">
        <v>1</v>
      </c>
      <c r="I649" s="247">
        <v>1</v>
      </c>
      <c r="J649" s="247">
        <v>1</v>
      </c>
      <c r="K649" s="247">
        <v>1</v>
      </c>
      <c r="L649" s="247">
        <v>1</v>
      </c>
      <c r="M649" s="247">
        <v>1</v>
      </c>
      <c r="N649" s="247">
        <v>1</v>
      </c>
      <c r="O649" s="247">
        <v>1</v>
      </c>
      <c r="P649" s="247">
        <v>1</v>
      </c>
      <c r="Q649" s="247">
        <v>1</v>
      </c>
      <c r="R649" s="247">
        <v>1</v>
      </c>
      <c r="S649" s="247">
        <v>1</v>
      </c>
      <c r="T649" s="247">
        <v>1</v>
      </c>
      <c r="U649" s="247">
        <v>1</v>
      </c>
      <c r="V649" s="247">
        <v>1</v>
      </c>
      <c r="W649" s="247">
        <v>1</v>
      </c>
      <c r="X649" s="247">
        <v>1</v>
      </c>
      <c r="Y649" s="247">
        <v>1</v>
      </c>
      <c r="Z649" s="247">
        <v>1</v>
      </c>
      <c r="AA649" s="247">
        <v>1</v>
      </c>
      <c r="AB649" s="247">
        <v>1</v>
      </c>
      <c r="AC649" s="247">
        <v>1</v>
      </c>
      <c r="AD649" s="247">
        <v>1</v>
      </c>
      <c r="AE649" s="247">
        <v>1</v>
      </c>
      <c r="AF649" s="247">
        <v>1</v>
      </c>
      <c r="AG649" s="247">
        <v>1</v>
      </c>
      <c r="AH649" s="247">
        <v>1</v>
      </c>
      <c r="AI649" s="247">
        <v>1</v>
      </c>
      <c r="AJ649" s="247">
        <v>1</v>
      </c>
      <c r="AK649" s="247">
        <v>1</v>
      </c>
      <c r="AL649" s="247">
        <v>1</v>
      </c>
      <c r="AM649" s="247">
        <v>1</v>
      </c>
      <c r="AN649" s="247">
        <v>1</v>
      </c>
      <c r="AO649" s="247">
        <v>1</v>
      </c>
      <c r="AP649" s="247">
        <v>1</v>
      </c>
      <c r="AQ649" s="247">
        <v>1</v>
      </c>
      <c r="AR649" s="247">
        <v>1</v>
      </c>
      <c r="AS649" s="247">
        <v>1</v>
      </c>
      <c r="AT649" s="247">
        <v>1</v>
      </c>
      <c r="AU649" s="247">
        <v>1</v>
      </c>
      <c r="AV649" s="247">
        <v>1</v>
      </c>
      <c r="AW649" s="247">
        <v>1</v>
      </c>
      <c r="AX649" s="247">
        <v>1</v>
      </c>
      <c r="AY649" s="247">
        <v>1</v>
      </c>
      <c r="AZ649" s="247">
        <v>1</v>
      </c>
      <c r="BA649" s="247">
        <v>1</v>
      </c>
      <c r="BB649" s="247">
        <v>1</v>
      </c>
      <c r="BC649" s="247">
        <v>1</v>
      </c>
      <c r="BD649" s="247">
        <v>1</v>
      </c>
      <c r="BE649" s="247">
        <v>1</v>
      </c>
      <c r="BF649" s="247">
        <v>1</v>
      </c>
      <c r="BG649" s="247">
        <v>1</v>
      </c>
      <c r="BH649" s="247">
        <v>1</v>
      </c>
      <c r="BI649" s="247">
        <v>1</v>
      </c>
      <c r="BJ649" s="247">
        <v>1</v>
      </c>
      <c r="BK649" s="247">
        <v>1</v>
      </c>
      <c r="BL649" s="247"/>
      <c r="BM649" s="248"/>
    </row>
    <row r="650" spans="1:65" s="236" customFormat="1" ht="5.25">
      <c r="A650" s="243">
        <v>439</v>
      </c>
      <c r="B650" s="249" t="s">
        <v>933</v>
      </c>
      <c r="C650" s="245" t="s">
        <v>526</v>
      </c>
      <c r="D650" s="246">
        <v>0.07</v>
      </c>
      <c r="E650" s="247">
        <v>1</v>
      </c>
      <c r="F650" s="247">
        <v>1</v>
      </c>
      <c r="G650" s="247">
        <v>1</v>
      </c>
      <c r="H650" s="247">
        <v>1</v>
      </c>
      <c r="I650" s="247">
        <v>1</v>
      </c>
      <c r="J650" s="247">
        <v>1</v>
      </c>
      <c r="K650" s="247">
        <v>1</v>
      </c>
      <c r="L650" s="247">
        <v>1</v>
      </c>
      <c r="M650" s="247">
        <v>1</v>
      </c>
      <c r="N650" s="247">
        <v>1</v>
      </c>
      <c r="O650" s="247">
        <v>1</v>
      </c>
      <c r="P650" s="247">
        <v>1</v>
      </c>
      <c r="Q650" s="247">
        <v>1</v>
      </c>
      <c r="R650" s="247">
        <v>1</v>
      </c>
      <c r="S650" s="247">
        <v>1</v>
      </c>
      <c r="T650" s="247">
        <v>1</v>
      </c>
      <c r="U650" s="247">
        <v>1</v>
      </c>
      <c r="V650" s="247">
        <v>1</v>
      </c>
      <c r="W650" s="247">
        <v>1</v>
      </c>
      <c r="X650" s="247">
        <v>1</v>
      </c>
      <c r="Y650" s="247">
        <v>1</v>
      </c>
      <c r="Z650" s="247">
        <v>1</v>
      </c>
      <c r="AA650" s="247">
        <v>1</v>
      </c>
      <c r="AB650" s="247">
        <v>1</v>
      </c>
      <c r="AC650" s="247">
        <v>1</v>
      </c>
      <c r="AD650" s="247">
        <v>1</v>
      </c>
      <c r="AE650" s="247">
        <v>1</v>
      </c>
      <c r="AF650" s="247">
        <v>1</v>
      </c>
      <c r="AG650" s="247">
        <v>1</v>
      </c>
      <c r="AH650" s="247">
        <v>1</v>
      </c>
      <c r="AI650" s="247">
        <v>1</v>
      </c>
      <c r="AJ650" s="247">
        <v>1</v>
      </c>
      <c r="AK650" s="247">
        <v>1</v>
      </c>
      <c r="AL650" s="247">
        <v>1</v>
      </c>
      <c r="AM650" s="247">
        <v>1</v>
      </c>
      <c r="AN650" s="247">
        <v>1</v>
      </c>
      <c r="AO650" s="247">
        <v>1</v>
      </c>
      <c r="AP650" s="247">
        <v>1</v>
      </c>
      <c r="AQ650" s="247">
        <v>1</v>
      </c>
      <c r="AR650" s="247">
        <v>1</v>
      </c>
      <c r="AS650" s="247">
        <v>1</v>
      </c>
      <c r="AT650" s="247">
        <v>1</v>
      </c>
      <c r="AU650" s="247">
        <v>1</v>
      </c>
      <c r="AV650" s="247">
        <v>1</v>
      </c>
      <c r="AW650" s="247">
        <v>1</v>
      </c>
      <c r="AX650" s="247">
        <v>1</v>
      </c>
      <c r="AY650" s="247">
        <v>1</v>
      </c>
      <c r="AZ650" s="247">
        <v>1</v>
      </c>
      <c r="BA650" s="247">
        <v>1</v>
      </c>
      <c r="BB650" s="247">
        <v>1</v>
      </c>
      <c r="BC650" s="247">
        <v>1</v>
      </c>
      <c r="BD650" s="247">
        <v>1</v>
      </c>
      <c r="BE650" s="247">
        <v>1</v>
      </c>
      <c r="BF650" s="247">
        <v>1</v>
      </c>
      <c r="BG650" s="247">
        <v>1</v>
      </c>
      <c r="BH650" s="247">
        <v>1</v>
      </c>
      <c r="BI650" s="247">
        <v>1</v>
      </c>
      <c r="BJ650" s="247">
        <v>1</v>
      </c>
      <c r="BK650" s="247">
        <v>1</v>
      </c>
      <c r="BL650" s="247"/>
      <c r="BM650" s="248"/>
    </row>
    <row r="651" spans="1:65" s="236" customFormat="1" ht="5.25">
      <c r="A651" s="243">
        <v>440</v>
      </c>
      <c r="B651" s="249" t="s">
        <v>934</v>
      </c>
      <c r="C651" s="245" t="s">
        <v>526</v>
      </c>
      <c r="D651" s="246">
        <v>0.072</v>
      </c>
      <c r="E651" s="247">
        <v>1</v>
      </c>
      <c r="F651" s="247">
        <v>1</v>
      </c>
      <c r="G651" s="247">
        <v>1</v>
      </c>
      <c r="H651" s="247">
        <v>1</v>
      </c>
      <c r="I651" s="247">
        <v>1</v>
      </c>
      <c r="J651" s="247">
        <v>1</v>
      </c>
      <c r="K651" s="247">
        <v>1</v>
      </c>
      <c r="L651" s="247">
        <v>1</v>
      </c>
      <c r="M651" s="247">
        <v>1</v>
      </c>
      <c r="N651" s="247">
        <v>1</v>
      </c>
      <c r="O651" s="247">
        <v>1</v>
      </c>
      <c r="P651" s="247">
        <v>1</v>
      </c>
      <c r="Q651" s="247">
        <v>1</v>
      </c>
      <c r="R651" s="247">
        <v>1</v>
      </c>
      <c r="S651" s="247">
        <v>1</v>
      </c>
      <c r="T651" s="247">
        <v>1</v>
      </c>
      <c r="U651" s="247">
        <v>1</v>
      </c>
      <c r="V651" s="247">
        <v>1</v>
      </c>
      <c r="W651" s="247">
        <v>1</v>
      </c>
      <c r="X651" s="247">
        <v>1</v>
      </c>
      <c r="Y651" s="247">
        <v>1</v>
      </c>
      <c r="Z651" s="247">
        <v>1</v>
      </c>
      <c r="AA651" s="247">
        <v>1</v>
      </c>
      <c r="AB651" s="247">
        <v>1</v>
      </c>
      <c r="AC651" s="247">
        <v>1</v>
      </c>
      <c r="AD651" s="247">
        <v>1</v>
      </c>
      <c r="AE651" s="247">
        <v>1</v>
      </c>
      <c r="AF651" s="247">
        <v>1</v>
      </c>
      <c r="AG651" s="247">
        <v>1</v>
      </c>
      <c r="AH651" s="247">
        <v>1</v>
      </c>
      <c r="AI651" s="247">
        <v>1</v>
      </c>
      <c r="AJ651" s="247">
        <v>1</v>
      </c>
      <c r="AK651" s="247">
        <v>1</v>
      </c>
      <c r="AL651" s="247">
        <v>1</v>
      </c>
      <c r="AM651" s="247">
        <v>1</v>
      </c>
      <c r="AN651" s="247">
        <v>1</v>
      </c>
      <c r="AO651" s="247">
        <v>1</v>
      </c>
      <c r="AP651" s="247">
        <v>1</v>
      </c>
      <c r="AQ651" s="247">
        <v>1</v>
      </c>
      <c r="AR651" s="247">
        <v>1</v>
      </c>
      <c r="AS651" s="247">
        <v>1</v>
      </c>
      <c r="AT651" s="247">
        <v>1</v>
      </c>
      <c r="AU651" s="247">
        <v>1</v>
      </c>
      <c r="AV651" s="247">
        <v>1</v>
      </c>
      <c r="AW651" s="247">
        <v>1</v>
      </c>
      <c r="AX651" s="247">
        <v>1</v>
      </c>
      <c r="AY651" s="247">
        <v>1</v>
      </c>
      <c r="AZ651" s="247">
        <v>1</v>
      </c>
      <c r="BA651" s="247">
        <v>1</v>
      </c>
      <c r="BB651" s="247">
        <v>1</v>
      </c>
      <c r="BC651" s="247">
        <v>1</v>
      </c>
      <c r="BD651" s="247">
        <v>1</v>
      </c>
      <c r="BE651" s="247">
        <v>1</v>
      </c>
      <c r="BF651" s="247">
        <v>1</v>
      </c>
      <c r="BG651" s="247">
        <v>1</v>
      </c>
      <c r="BH651" s="247">
        <v>1</v>
      </c>
      <c r="BI651" s="247">
        <v>1</v>
      </c>
      <c r="BJ651" s="247">
        <v>1</v>
      </c>
      <c r="BK651" s="247">
        <v>1</v>
      </c>
      <c r="BL651" s="247"/>
      <c r="BM651" s="248"/>
    </row>
    <row r="652" spans="1:65" s="236" customFormat="1" ht="5.25">
      <c r="A652" s="243">
        <v>441</v>
      </c>
      <c r="B652" s="249" t="s">
        <v>935</v>
      </c>
      <c r="C652" s="245" t="s">
        <v>526</v>
      </c>
      <c r="D652" s="246">
        <v>0.08</v>
      </c>
      <c r="E652" s="247">
        <v>1</v>
      </c>
      <c r="F652" s="247">
        <v>1</v>
      </c>
      <c r="G652" s="247">
        <v>1</v>
      </c>
      <c r="H652" s="247">
        <v>1</v>
      </c>
      <c r="I652" s="247">
        <v>1</v>
      </c>
      <c r="J652" s="247">
        <v>1</v>
      </c>
      <c r="K652" s="247">
        <v>1</v>
      </c>
      <c r="L652" s="247">
        <v>1</v>
      </c>
      <c r="M652" s="247">
        <v>1</v>
      </c>
      <c r="N652" s="247">
        <v>1</v>
      </c>
      <c r="O652" s="247">
        <v>1</v>
      </c>
      <c r="P652" s="247">
        <v>1</v>
      </c>
      <c r="Q652" s="247">
        <v>1</v>
      </c>
      <c r="R652" s="247">
        <v>1</v>
      </c>
      <c r="S652" s="247">
        <v>1</v>
      </c>
      <c r="T652" s="247">
        <v>1</v>
      </c>
      <c r="U652" s="247">
        <v>1</v>
      </c>
      <c r="V652" s="247">
        <v>1</v>
      </c>
      <c r="W652" s="247">
        <v>1</v>
      </c>
      <c r="X652" s="247">
        <v>1</v>
      </c>
      <c r="Y652" s="247">
        <v>1</v>
      </c>
      <c r="Z652" s="247">
        <v>1</v>
      </c>
      <c r="AA652" s="247">
        <v>1</v>
      </c>
      <c r="AB652" s="247">
        <v>1</v>
      </c>
      <c r="AC652" s="247">
        <v>1</v>
      </c>
      <c r="AD652" s="247">
        <v>1</v>
      </c>
      <c r="AE652" s="247">
        <v>1</v>
      </c>
      <c r="AF652" s="247">
        <v>1</v>
      </c>
      <c r="AG652" s="247">
        <v>1</v>
      </c>
      <c r="AH652" s="247">
        <v>1</v>
      </c>
      <c r="AI652" s="247">
        <v>1</v>
      </c>
      <c r="AJ652" s="247">
        <v>1</v>
      </c>
      <c r="AK652" s="247">
        <v>1</v>
      </c>
      <c r="AL652" s="247">
        <v>1</v>
      </c>
      <c r="AM652" s="247">
        <v>1</v>
      </c>
      <c r="AN652" s="247">
        <v>1</v>
      </c>
      <c r="AO652" s="247">
        <v>1</v>
      </c>
      <c r="AP652" s="247">
        <v>1</v>
      </c>
      <c r="AQ652" s="247">
        <v>1</v>
      </c>
      <c r="AR652" s="247">
        <v>1</v>
      </c>
      <c r="AS652" s="247">
        <v>1</v>
      </c>
      <c r="AT652" s="247">
        <v>1</v>
      </c>
      <c r="AU652" s="247">
        <v>1</v>
      </c>
      <c r="AV652" s="247">
        <v>1</v>
      </c>
      <c r="AW652" s="247">
        <v>1</v>
      </c>
      <c r="AX652" s="247">
        <v>1</v>
      </c>
      <c r="AY652" s="247">
        <v>1</v>
      </c>
      <c r="AZ652" s="247">
        <v>1</v>
      </c>
      <c r="BA652" s="247">
        <v>1</v>
      </c>
      <c r="BB652" s="247">
        <v>1</v>
      </c>
      <c r="BC652" s="247">
        <v>1</v>
      </c>
      <c r="BD652" s="247">
        <v>1</v>
      </c>
      <c r="BE652" s="247">
        <v>1</v>
      </c>
      <c r="BF652" s="247">
        <v>1</v>
      </c>
      <c r="BG652" s="247">
        <v>1</v>
      </c>
      <c r="BH652" s="247">
        <v>1</v>
      </c>
      <c r="BI652" s="247">
        <v>1</v>
      </c>
      <c r="BJ652" s="247">
        <v>1</v>
      </c>
      <c r="BK652" s="247">
        <v>1</v>
      </c>
      <c r="BL652" s="247"/>
      <c r="BM652" s="248"/>
    </row>
    <row r="653" spans="1:65" s="236" customFormat="1" ht="5.25">
      <c r="A653" s="243">
        <v>442</v>
      </c>
      <c r="B653" s="249" t="s">
        <v>936</v>
      </c>
      <c r="C653" s="245" t="s">
        <v>526</v>
      </c>
      <c r="D653" s="246">
        <v>0.075</v>
      </c>
      <c r="E653" s="247">
        <v>1</v>
      </c>
      <c r="F653" s="247">
        <v>1</v>
      </c>
      <c r="G653" s="247">
        <v>1</v>
      </c>
      <c r="H653" s="247">
        <v>1</v>
      </c>
      <c r="I653" s="247">
        <v>1</v>
      </c>
      <c r="J653" s="247">
        <v>1</v>
      </c>
      <c r="K653" s="247">
        <v>1</v>
      </c>
      <c r="L653" s="247">
        <v>1</v>
      </c>
      <c r="M653" s="247">
        <v>1</v>
      </c>
      <c r="N653" s="247">
        <v>1</v>
      </c>
      <c r="O653" s="247">
        <v>1</v>
      </c>
      <c r="P653" s="247">
        <v>1</v>
      </c>
      <c r="Q653" s="247">
        <v>1</v>
      </c>
      <c r="R653" s="247">
        <v>1</v>
      </c>
      <c r="S653" s="247">
        <v>1</v>
      </c>
      <c r="T653" s="247">
        <v>1</v>
      </c>
      <c r="U653" s="247">
        <v>1</v>
      </c>
      <c r="V653" s="247">
        <v>1</v>
      </c>
      <c r="W653" s="247">
        <v>1</v>
      </c>
      <c r="X653" s="247">
        <v>1</v>
      </c>
      <c r="Y653" s="247">
        <v>1</v>
      </c>
      <c r="Z653" s="247">
        <v>1</v>
      </c>
      <c r="AA653" s="247">
        <v>1</v>
      </c>
      <c r="AB653" s="247">
        <v>1</v>
      </c>
      <c r="AC653" s="247">
        <v>1</v>
      </c>
      <c r="AD653" s="247">
        <v>1</v>
      </c>
      <c r="AE653" s="247">
        <v>1</v>
      </c>
      <c r="AF653" s="247">
        <v>1</v>
      </c>
      <c r="AG653" s="247">
        <v>1</v>
      </c>
      <c r="AH653" s="247">
        <v>1</v>
      </c>
      <c r="AI653" s="247">
        <v>1</v>
      </c>
      <c r="AJ653" s="247">
        <v>1</v>
      </c>
      <c r="AK653" s="247">
        <v>1</v>
      </c>
      <c r="AL653" s="247">
        <v>1</v>
      </c>
      <c r="AM653" s="247">
        <v>1</v>
      </c>
      <c r="AN653" s="247">
        <v>1</v>
      </c>
      <c r="AO653" s="247">
        <v>1</v>
      </c>
      <c r="AP653" s="247">
        <v>1</v>
      </c>
      <c r="AQ653" s="247">
        <v>1</v>
      </c>
      <c r="AR653" s="247">
        <v>1</v>
      </c>
      <c r="AS653" s="247">
        <v>1</v>
      </c>
      <c r="AT653" s="247">
        <v>1</v>
      </c>
      <c r="AU653" s="247">
        <v>1</v>
      </c>
      <c r="AV653" s="247">
        <v>1</v>
      </c>
      <c r="AW653" s="247">
        <v>1</v>
      </c>
      <c r="AX653" s="247">
        <v>1</v>
      </c>
      <c r="AY653" s="247">
        <v>1</v>
      </c>
      <c r="AZ653" s="247">
        <v>1</v>
      </c>
      <c r="BA653" s="247">
        <v>1</v>
      </c>
      <c r="BB653" s="247">
        <v>1</v>
      </c>
      <c r="BC653" s="247">
        <v>1</v>
      </c>
      <c r="BD653" s="247">
        <v>1</v>
      </c>
      <c r="BE653" s="247">
        <v>1</v>
      </c>
      <c r="BF653" s="247">
        <v>1</v>
      </c>
      <c r="BG653" s="247">
        <v>1</v>
      </c>
      <c r="BH653" s="247">
        <v>1</v>
      </c>
      <c r="BI653" s="247">
        <v>1</v>
      </c>
      <c r="BJ653" s="247">
        <v>1</v>
      </c>
      <c r="BK653" s="247">
        <v>1</v>
      </c>
      <c r="BL653" s="247"/>
      <c r="BM653" s="248"/>
    </row>
    <row r="654" spans="1:65" s="236" customFormat="1" ht="5.25">
      <c r="A654" s="243">
        <v>443</v>
      </c>
      <c r="B654" s="249" t="s">
        <v>937</v>
      </c>
      <c r="C654" s="245" t="s">
        <v>526</v>
      </c>
      <c r="D654" s="246">
        <v>0.075</v>
      </c>
      <c r="E654" s="247">
        <v>1</v>
      </c>
      <c r="F654" s="247">
        <v>1</v>
      </c>
      <c r="G654" s="247">
        <v>1</v>
      </c>
      <c r="H654" s="247">
        <v>1</v>
      </c>
      <c r="I654" s="247">
        <v>1</v>
      </c>
      <c r="J654" s="247">
        <v>1</v>
      </c>
      <c r="K654" s="247">
        <v>1</v>
      </c>
      <c r="L654" s="247">
        <v>1</v>
      </c>
      <c r="M654" s="247">
        <v>1</v>
      </c>
      <c r="N654" s="247">
        <v>1</v>
      </c>
      <c r="O654" s="247">
        <v>1</v>
      </c>
      <c r="P654" s="247">
        <v>1</v>
      </c>
      <c r="Q654" s="247">
        <v>1</v>
      </c>
      <c r="R654" s="247">
        <v>1</v>
      </c>
      <c r="S654" s="247">
        <v>1</v>
      </c>
      <c r="T654" s="247">
        <v>1</v>
      </c>
      <c r="U654" s="247">
        <v>1</v>
      </c>
      <c r="V654" s="247">
        <v>1</v>
      </c>
      <c r="W654" s="247">
        <v>1</v>
      </c>
      <c r="X654" s="247">
        <v>1</v>
      </c>
      <c r="Y654" s="247">
        <v>1</v>
      </c>
      <c r="Z654" s="247">
        <v>1</v>
      </c>
      <c r="AA654" s="247">
        <v>1</v>
      </c>
      <c r="AB654" s="247">
        <v>1</v>
      </c>
      <c r="AC654" s="247">
        <v>1</v>
      </c>
      <c r="AD654" s="247">
        <v>1</v>
      </c>
      <c r="AE654" s="247">
        <v>1</v>
      </c>
      <c r="AF654" s="247">
        <v>1</v>
      </c>
      <c r="AG654" s="247">
        <v>1</v>
      </c>
      <c r="AH654" s="247">
        <v>1</v>
      </c>
      <c r="AI654" s="247">
        <v>1</v>
      </c>
      <c r="AJ654" s="247">
        <v>1</v>
      </c>
      <c r="AK654" s="247">
        <v>1</v>
      </c>
      <c r="AL654" s="247">
        <v>1</v>
      </c>
      <c r="AM654" s="247">
        <v>1</v>
      </c>
      <c r="AN654" s="247">
        <v>1</v>
      </c>
      <c r="AO654" s="247">
        <v>1</v>
      </c>
      <c r="AP654" s="247">
        <v>1</v>
      </c>
      <c r="AQ654" s="247">
        <v>1</v>
      </c>
      <c r="AR654" s="247">
        <v>1</v>
      </c>
      <c r="AS654" s="247">
        <v>1</v>
      </c>
      <c r="AT654" s="247">
        <v>1</v>
      </c>
      <c r="AU654" s="247">
        <v>1</v>
      </c>
      <c r="AV654" s="247">
        <v>1</v>
      </c>
      <c r="AW654" s="247">
        <v>1</v>
      </c>
      <c r="AX654" s="247">
        <v>1</v>
      </c>
      <c r="AY654" s="247">
        <v>1</v>
      </c>
      <c r="AZ654" s="247">
        <v>1</v>
      </c>
      <c r="BA654" s="247">
        <v>1</v>
      </c>
      <c r="BB654" s="247">
        <v>1</v>
      </c>
      <c r="BC654" s="247">
        <v>1</v>
      </c>
      <c r="BD654" s="247">
        <v>1</v>
      </c>
      <c r="BE654" s="247">
        <v>1</v>
      </c>
      <c r="BF654" s="247">
        <v>1</v>
      </c>
      <c r="BG654" s="247">
        <v>1</v>
      </c>
      <c r="BH654" s="247">
        <v>1</v>
      </c>
      <c r="BI654" s="247">
        <v>1</v>
      </c>
      <c r="BJ654" s="247">
        <v>1</v>
      </c>
      <c r="BK654" s="247">
        <v>1</v>
      </c>
      <c r="BL654" s="247"/>
      <c r="BM654" s="248"/>
    </row>
    <row r="655" spans="1:65" s="236" customFormat="1" ht="5.25">
      <c r="A655" s="243">
        <v>444</v>
      </c>
      <c r="B655" s="249" t="s">
        <v>938</v>
      </c>
      <c r="C655" s="245" t="s">
        <v>526</v>
      </c>
      <c r="D655" s="246">
        <v>0.08</v>
      </c>
      <c r="E655" s="247">
        <v>1</v>
      </c>
      <c r="F655" s="247">
        <v>1</v>
      </c>
      <c r="G655" s="247">
        <v>1</v>
      </c>
      <c r="H655" s="247">
        <v>1</v>
      </c>
      <c r="I655" s="247">
        <v>1</v>
      </c>
      <c r="J655" s="247">
        <v>1</v>
      </c>
      <c r="K655" s="247">
        <v>1</v>
      </c>
      <c r="L655" s="247">
        <v>1</v>
      </c>
      <c r="M655" s="247">
        <v>1</v>
      </c>
      <c r="N655" s="247">
        <v>1</v>
      </c>
      <c r="O655" s="247">
        <v>1</v>
      </c>
      <c r="P655" s="247">
        <v>1</v>
      </c>
      <c r="Q655" s="247">
        <v>1</v>
      </c>
      <c r="R655" s="247">
        <v>1</v>
      </c>
      <c r="S655" s="247">
        <v>1</v>
      </c>
      <c r="T655" s="247">
        <v>1</v>
      </c>
      <c r="U655" s="247">
        <v>1</v>
      </c>
      <c r="V655" s="247">
        <v>1</v>
      </c>
      <c r="W655" s="247">
        <v>1</v>
      </c>
      <c r="X655" s="247">
        <v>1</v>
      </c>
      <c r="Y655" s="247">
        <v>1</v>
      </c>
      <c r="Z655" s="247">
        <v>1</v>
      </c>
      <c r="AA655" s="247">
        <v>1</v>
      </c>
      <c r="AB655" s="247">
        <v>1</v>
      </c>
      <c r="AC655" s="247">
        <v>1</v>
      </c>
      <c r="AD655" s="247">
        <v>1</v>
      </c>
      <c r="AE655" s="247">
        <v>1</v>
      </c>
      <c r="AF655" s="247">
        <v>1</v>
      </c>
      <c r="AG655" s="247">
        <v>1</v>
      </c>
      <c r="AH655" s="247">
        <v>1</v>
      </c>
      <c r="AI655" s="247">
        <v>1</v>
      </c>
      <c r="AJ655" s="247">
        <v>1</v>
      </c>
      <c r="AK655" s="247">
        <v>1</v>
      </c>
      <c r="AL655" s="247">
        <v>1</v>
      </c>
      <c r="AM655" s="247">
        <v>1</v>
      </c>
      <c r="AN655" s="247">
        <v>1</v>
      </c>
      <c r="AO655" s="247">
        <v>1</v>
      </c>
      <c r="AP655" s="247">
        <v>1</v>
      </c>
      <c r="AQ655" s="247">
        <v>1</v>
      </c>
      <c r="AR655" s="247">
        <v>1</v>
      </c>
      <c r="AS655" s="247">
        <v>1</v>
      </c>
      <c r="AT655" s="247">
        <v>1</v>
      </c>
      <c r="AU655" s="247">
        <v>1</v>
      </c>
      <c r="AV655" s="247">
        <v>1</v>
      </c>
      <c r="AW655" s="247">
        <v>1</v>
      </c>
      <c r="AX655" s="247">
        <v>1</v>
      </c>
      <c r="AY655" s="247">
        <v>1</v>
      </c>
      <c r="AZ655" s="247">
        <v>1</v>
      </c>
      <c r="BA655" s="247">
        <v>1</v>
      </c>
      <c r="BB655" s="247">
        <v>1</v>
      </c>
      <c r="BC655" s="247">
        <v>1</v>
      </c>
      <c r="BD655" s="247">
        <v>1</v>
      </c>
      <c r="BE655" s="247">
        <v>1</v>
      </c>
      <c r="BF655" s="247">
        <v>1</v>
      </c>
      <c r="BG655" s="247">
        <v>1</v>
      </c>
      <c r="BH655" s="247">
        <v>1</v>
      </c>
      <c r="BI655" s="247">
        <v>1</v>
      </c>
      <c r="BJ655" s="247">
        <v>1</v>
      </c>
      <c r="BK655" s="247">
        <v>1</v>
      </c>
      <c r="BL655" s="247"/>
      <c r="BM655" s="248"/>
    </row>
    <row r="656" spans="1:65" s="236" customFormat="1" ht="5.25">
      <c r="A656" s="243">
        <v>445</v>
      </c>
      <c r="B656" s="249" t="s">
        <v>939</v>
      </c>
      <c r="C656" s="245" t="s">
        <v>526</v>
      </c>
      <c r="D656" s="246">
        <v>0.08</v>
      </c>
      <c r="E656" s="247">
        <v>1</v>
      </c>
      <c r="F656" s="247">
        <v>1</v>
      </c>
      <c r="G656" s="247">
        <v>1</v>
      </c>
      <c r="H656" s="247">
        <v>1</v>
      </c>
      <c r="I656" s="247">
        <v>1</v>
      </c>
      <c r="J656" s="247">
        <v>1</v>
      </c>
      <c r="K656" s="247">
        <v>1</v>
      </c>
      <c r="L656" s="247">
        <v>1</v>
      </c>
      <c r="M656" s="247">
        <v>1</v>
      </c>
      <c r="N656" s="247">
        <v>1</v>
      </c>
      <c r="O656" s="247">
        <v>1</v>
      </c>
      <c r="P656" s="247">
        <v>1</v>
      </c>
      <c r="Q656" s="247">
        <v>1</v>
      </c>
      <c r="R656" s="247">
        <v>1</v>
      </c>
      <c r="S656" s="247">
        <v>1</v>
      </c>
      <c r="T656" s="247">
        <v>1</v>
      </c>
      <c r="U656" s="247">
        <v>1</v>
      </c>
      <c r="V656" s="247">
        <v>1</v>
      </c>
      <c r="W656" s="247">
        <v>1</v>
      </c>
      <c r="X656" s="247">
        <v>1</v>
      </c>
      <c r="Y656" s="247">
        <v>1</v>
      </c>
      <c r="Z656" s="247">
        <v>1</v>
      </c>
      <c r="AA656" s="247">
        <v>1</v>
      </c>
      <c r="AB656" s="247">
        <v>1</v>
      </c>
      <c r="AC656" s="247">
        <v>1</v>
      </c>
      <c r="AD656" s="247">
        <v>1</v>
      </c>
      <c r="AE656" s="247">
        <v>1</v>
      </c>
      <c r="AF656" s="247">
        <v>1</v>
      </c>
      <c r="AG656" s="247">
        <v>1</v>
      </c>
      <c r="AH656" s="247">
        <v>1</v>
      </c>
      <c r="AI656" s="247">
        <v>1</v>
      </c>
      <c r="AJ656" s="247">
        <v>1</v>
      </c>
      <c r="AK656" s="247">
        <v>1</v>
      </c>
      <c r="AL656" s="247">
        <v>1</v>
      </c>
      <c r="AM656" s="247">
        <v>1</v>
      </c>
      <c r="AN656" s="247">
        <v>1</v>
      </c>
      <c r="AO656" s="247">
        <v>1</v>
      </c>
      <c r="AP656" s="247">
        <v>1</v>
      </c>
      <c r="AQ656" s="247">
        <v>1</v>
      </c>
      <c r="AR656" s="247">
        <v>1</v>
      </c>
      <c r="AS656" s="247">
        <v>1</v>
      </c>
      <c r="AT656" s="247">
        <v>1</v>
      </c>
      <c r="AU656" s="247">
        <v>1</v>
      </c>
      <c r="AV656" s="247">
        <v>1</v>
      </c>
      <c r="AW656" s="247">
        <v>1</v>
      </c>
      <c r="AX656" s="247">
        <v>1</v>
      </c>
      <c r="AY656" s="247">
        <v>1</v>
      </c>
      <c r="AZ656" s="247">
        <v>1</v>
      </c>
      <c r="BA656" s="247">
        <v>1</v>
      </c>
      <c r="BB656" s="247">
        <v>1</v>
      </c>
      <c r="BC656" s="247">
        <v>1</v>
      </c>
      <c r="BD656" s="247">
        <v>1</v>
      </c>
      <c r="BE656" s="247">
        <v>1</v>
      </c>
      <c r="BF656" s="247">
        <v>1</v>
      </c>
      <c r="BG656" s="247">
        <v>1</v>
      </c>
      <c r="BH656" s="247">
        <v>1</v>
      </c>
      <c r="BI656" s="247">
        <v>1</v>
      </c>
      <c r="BJ656" s="247">
        <v>1</v>
      </c>
      <c r="BK656" s="247">
        <v>1</v>
      </c>
      <c r="BL656" s="247"/>
      <c r="BM656" s="248"/>
    </row>
    <row r="657" spans="1:65" s="236" customFormat="1" ht="5.25">
      <c r="A657" s="243">
        <v>446</v>
      </c>
      <c r="B657" s="249" t="s">
        <v>940</v>
      </c>
      <c r="C657" s="245" t="s">
        <v>526</v>
      </c>
      <c r="D657" s="246">
        <v>0.08</v>
      </c>
      <c r="E657" s="247">
        <v>1</v>
      </c>
      <c r="F657" s="247">
        <v>1</v>
      </c>
      <c r="G657" s="247">
        <v>1</v>
      </c>
      <c r="H657" s="247">
        <v>1</v>
      </c>
      <c r="I657" s="247">
        <v>1</v>
      </c>
      <c r="J657" s="247">
        <v>1</v>
      </c>
      <c r="K657" s="247">
        <v>1</v>
      </c>
      <c r="L657" s="247">
        <v>1</v>
      </c>
      <c r="M657" s="247">
        <v>1</v>
      </c>
      <c r="N657" s="247">
        <v>1</v>
      </c>
      <c r="O657" s="247">
        <v>1</v>
      </c>
      <c r="P657" s="247">
        <v>1</v>
      </c>
      <c r="Q657" s="247">
        <v>1</v>
      </c>
      <c r="R657" s="247">
        <v>1</v>
      </c>
      <c r="S657" s="247">
        <v>1</v>
      </c>
      <c r="T657" s="247">
        <v>1</v>
      </c>
      <c r="U657" s="247">
        <v>1</v>
      </c>
      <c r="V657" s="247">
        <v>1</v>
      </c>
      <c r="W657" s="247">
        <v>1</v>
      </c>
      <c r="X657" s="247">
        <v>1</v>
      </c>
      <c r="Y657" s="247">
        <v>1</v>
      </c>
      <c r="Z657" s="247">
        <v>1</v>
      </c>
      <c r="AA657" s="247">
        <v>1</v>
      </c>
      <c r="AB657" s="247">
        <v>1</v>
      </c>
      <c r="AC657" s="247">
        <v>1</v>
      </c>
      <c r="AD657" s="247">
        <v>1</v>
      </c>
      <c r="AE657" s="247">
        <v>1</v>
      </c>
      <c r="AF657" s="247">
        <v>1</v>
      </c>
      <c r="AG657" s="247">
        <v>1</v>
      </c>
      <c r="AH657" s="247">
        <v>1</v>
      </c>
      <c r="AI657" s="247">
        <v>1</v>
      </c>
      <c r="AJ657" s="247">
        <v>1</v>
      </c>
      <c r="AK657" s="247">
        <v>1</v>
      </c>
      <c r="AL657" s="247">
        <v>1</v>
      </c>
      <c r="AM657" s="247">
        <v>1</v>
      </c>
      <c r="AN657" s="247">
        <v>1</v>
      </c>
      <c r="AO657" s="247">
        <v>1</v>
      </c>
      <c r="AP657" s="247">
        <v>1</v>
      </c>
      <c r="AQ657" s="247">
        <v>1</v>
      </c>
      <c r="AR657" s="247">
        <v>1</v>
      </c>
      <c r="AS657" s="247">
        <v>1</v>
      </c>
      <c r="AT657" s="247">
        <v>1</v>
      </c>
      <c r="AU657" s="247">
        <v>1</v>
      </c>
      <c r="AV657" s="247">
        <v>1</v>
      </c>
      <c r="AW657" s="247">
        <v>1</v>
      </c>
      <c r="AX657" s="247">
        <v>1</v>
      </c>
      <c r="AY657" s="247">
        <v>1</v>
      </c>
      <c r="AZ657" s="247">
        <v>1</v>
      </c>
      <c r="BA657" s="247">
        <v>1</v>
      </c>
      <c r="BB657" s="247">
        <v>1</v>
      </c>
      <c r="BC657" s="247">
        <v>1</v>
      </c>
      <c r="BD657" s="247">
        <v>1</v>
      </c>
      <c r="BE657" s="247">
        <v>1</v>
      </c>
      <c r="BF657" s="247">
        <v>1</v>
      </c>
      <c r="BG657" s="247">
        <v>1</v>
      </c>
      <c r="BH657" s="247">
        <v>1</v>
      </c>
      <c r="BI657" s="247">
        <v>1</v>
      </c>
      <c r="BJ657" s="247">
        <v>1</v>
      </c>
      <c r="BK657" s="247">
        <v>1</v>
      </c>
      <c r="BL657" s="247"/>
      <c r="BM657" s="248"/>
    </row>
    <row r="658" spans="1:65" s="236" customFormat="1" ht="5.25">
      <c r="A658" s="243">
        <v>447</v>
      </c>
      <c r="B658" s="249" t="s">
        <v>941</v>
      </c>
      <c r="C658" s="245" t="s">
        <v>526</v>
      </c>
      <c r="D658" s="246">
        <v>0.07</v>
      </c>
      <c r="E658" s="247">
        <v>1</v>
      </c>
      <c r="F658" s="247">
        <v>1</v>
      </c>
      <c r="G658" s="247">
        <v>1</v>
      </c>
      <c r="H658" s="247">
        <v>1</v>
      </c>
      <c r="I658" s="247">
        <v>1</v>
      </c>
      <c r="J658" s="247">
        <v>1</v>
      </c>
      <c r="K658" s="247">
        <v>1</v>
      </c>
      <c r="L658" s="247">
        <v>1</v>
      </c>
      <c r="M658" s="247">
        <v>1</v>
      </c>
      <c r="N658" s="247">
        <v>1</v>
      </c>
      <c r="O658" s="247">
        <v>1</v>
      </c>
      <c r="P658" s="247">
        <v>1</v>
      </c>
      <c r="Q658" s="247">
        <v>1</v>
      </c>
      <c r="R658" s="247">
        <v>1</v>
      </c>
      <c r="S658" s="247">
        <v>1</v>
      </c>
      <c r="T658" s="247">
        <v>1</v>
      </c>
      <c r="U658" s="247">
        <v>1</v>
      </c>
      <c r="V658" s="247">
        <v>1</v>
      </c>
      <c r="W658" s="247">
        <v>1</v>
      </c>
      <c r="X658" s="247">
        <v>1</v>
      </c>
      <c r="Y658" s="247">
        <v>1</v>
      </c>
      <c r="Z658" s="247">
        <v>1</v>
      </c>
      <c r="AA658" s="247">
        <v>1</v>
      </c>
      <c r="AB658" s="247">
        <v>1</v>
      </c>
      <c r="AC658" s="247">
        <v>1</v>
      </c>
      <c r="AD658" s="247">
        <v>1</v>
      </c>
      <c r="AE658" s="247">
        <v>1</v>
      </c>
      <c r="AF658" s="247">
        <v>1</v>
      </c>
      <c r="AG658" s="247">
        <v>1</v>
      </c>
      <c r="AH658" s="247">
        <v>1</v>
      </c>
      <c r="AI658" s="247">
        <v>1</v>
      </c>
      <c r="AJ658" s="247">
        <v>1</v>
      </c>
      <c r="AK658" s="247">
        <v>1</v>
      </c>
      <c r="AL658" s="247">
        <v>1</v>
      </c>
      <c r="AM658" s="247">
        <v>1</v>
      </c>
      <c r="AN658" s="247">
        <v>1</v>
      </c>
      <c r="AO658" s="247">
        <v>1</v>
      </c>
      <c r="AP658" s="247">
        <v>1</v>
      </c>
      <c r="AQ658" s="247">
        <v>1</v>
      </c>
      <c r="AR658" s="247">
        <v>1</v>
      </c>
      <c r="AS658" s="247">
        <v>1</v>
      </c>
      <c r="AT658" s="247">
        <v>1</v>
      </c>
      <c r="AU658" s="247">
        <v>1</v>
      </c>
      <c r="AV658" s="247">
        <v>1</v>
      </c>
      <c r="AW658" s="247">
        <v>1</v>
      </c>
      <c r="AX658" s="247">
        <v>1</v>
      </c>
      <c r="AY658" s="247">
        <v>1</v>
      </c>
      <c r="AZ658" s="247">
        <v>1</v>
      </c>
      <c r="BA658" s="247">
        <v>1</v>
      </c>
      <c r="BB658" s="247">
        <v>1</v>
      </c>
      <c r="BC658" s="247">
        <v>1</v>
      </c>
      <c r="BD658" s="247">
        <v>1</v>
      </c>
      <c r="BE658" s="247">
        <v>1</v>
      </c>
      <c r="BF658" s="247">
        <v>1</v>
      </c>
      <c r="BG658" s="247">
        <v>1</v>
      </c>
      <c r="BH658" s="247">
        <v>1</v>
      </c>
      <c r="BI658" s="247">
        <v>1</v>
      </c>
      <c r="BJ658" s="247">
        <v>1</v>
      </c>
      <c r="BK658" s="247">
        <v>1</v>
      </c>
      <c r="BL658" s="247"/>
      <c r="BM658" s="248"/>
    </row>
    <row r="659" spans="1:65" s="236" customFormat="1" ht="5.25">
      <c r="A659" s="243">
        <v>448</v>
      </c>
      <c r="B659" s="249" t="s">
        <v>942</v>
      </c>
      <c r="C659" s="245" t="s">
        <v>526</v>
      </c>
      <c r="D659" s="246">
        <v>0.07</v>
      </c>
      <c r="E659" s="247">
        <v>1</v>
      </c>
      <c r="F659" s="247">
        <v>1</v>
      </c>
      <c r="G659" s="247">
        <v>1</v>
      </c>
      <c r="H659" s="247">
        <v>1</v>
      </c>
      <c r="I659" s="247">
        <v>1</v>
      </c>
      <c r="J659" s="247">
        <v>1</v>
      </c>
      <c r="K659" s="247">
        <v>1</v>
      </c>
      <c r="L659" s="247">
        <v>1</v>
      </c>
      <c r="M659" s="247">
        <v>1</v>
      </c>
      <c r="N659" s="247">
        <v>1</v>
      </c>
      <c r="O659" s="247">
        <v>1</v>
      </c>
      <c r="P659" s="247">
        <v>1</v>
      </c>
      <c r="Q659" s="247">
        <v>1</v>
      </c>
      <c r="R659" s="247">
        <v>1</v>
      </c>
      <c r="S659" s="247">
        <v>1</v>
      </c>
      <c r="T659" s="247">
        <v>1</v>
      </c>
      <c r="U659" s="247">
        <v>1</v>
      </c>
      <c r="V659" s="247">
        <v>1</v>
      </c>
      <c r="W659" s="247">
        <v>1</v>
      </c>
      <c r="X659" s="247">
        <v>1</v>
      </c>
      <c r="Y659" s="247">
        <v>1</v>
      </c>
      <c r="Z659" s="247">
        <v>1</v>
      </c>
      <c r="AA659" s="247">
        <v>1</v>
      </c>
      <c r="AB659" s="247">
        <v>1</v>
      </c>
      <c r="AC659" s="247">
        <v>1</v>
      </c>
      <c r="AD659" s="247">
        <v>1</v>
      </c>
      <c r="AE659" s="247">
        <v>1</v>
      </c>
      <c r="AF659" s="247">
        <v>1</v>
      </c>
      <c r="AG659" s="247">
        <v>1</v>
      </c>
      <c r="AH659" s="247">
        <v>1</v>
      </c>
      <c r="AI659" s="247">
        <v>1</v>
      </c>
      <c r="AJ659" s="247">
        <v>1</v>
      </c>
      <c r="AK659" s="247">
        <v>1</v>
      </c>
      <c r="AL659" s="247">
        <v>1</v>
      </c>
      <c r="AM659" s="247">
        <v>1</v>
      </c>
      <c r="AN659" s="247">
        <v>1</v>
      </c>
      <c r="AO659" s="247">
        <v>1</v>
      </c>
      <c r="AP659" s="247">
        <v>1</v>
      </c>
      <c r="AQ659" s="247">
        <v>1</v>
      </c>
      <c r="AR659" s="247">
        <v>1</v>
      </c>
      <c r="AS659" s="247">
        <v>1</v>
      </c>
      <c r="AT659" s="247">
        <v>1</v>
      </c>
      <c r="AU659" s="247">
        <v>1</v>
      </c>
      <c r="AV659" s="247">
        <v>1</v>
      </c>
      <c r="AW659" s="247">
        <v>1</v>
      </c>
      <c r="AX659" s="247">
        <v>1</v>
      </c>
      <c r="AY659" s="247">
        <v>1</v>
      </c>
      <c r="AZ659" s="247">
        <v>1</v>
      </c>
      <c r="BA659" s="247">
        <v>1</v>
      </c>
      <c r="BB659" s="247">
        <v>1</v>
      </c>
      <c r="BC659" s="247">
        <v>1</v>
      </c>
      <c r="BD659" s="247">
        <v>1</v>
      </c>
      <c r="BE659" s="247">
        <v>1</v>
      </c>
      <c r="BF659" s="247">
        <v>1</v>
      </c>
      <c r="BG659" s="247">
        <v>1</v>
      </c>
      <c r="BH659" s="247">
        <v>1</v>
      </c>
      <c r="BI659" s="247">
        <v>1</v>
      </c>
      <c r="BJ659" s="247">
        <v>1</v>
      </c>
      <c r="BK659" s="247">
        <v>1</v>
      </c>
      <c r="BL659" s="247"/>
      <c r="BM659" s="248"/>
    </row>
    <row r="660" spans="1:65" s="236" customFormat="1" ht="5.25">
      <c r="A660" s="243">
        <v>449</v>
      </c>
      <c r="B660" s="249" t="s">
        <v>943</v>
      </c>
      <c r="C660" s="245" t="s">
        <v>526</v>
      </c>
      <c r="D660" s="246">
        <v>0.07</v>
      </c>
      <c r="E660" s="247">
        <v>1</v>
      </c>
      <c r="F660" s="247">
        <v>1</v>
      </c>
      <c r="G660" s="247">
        <v>1</v>
      </c>
      <c r="H660" s="247">
        <v>1</v>
      </c>
      <c r="I660" s="247">
        <v>1</v>
      </c>
      <c r="J660" s="247">
        <v>1</v>
      </c>
      <c r="K660" s="247">
        <v>1</v>
      </c>
      <c r="L660" s="247">
        <v>1</v>
      </c>
      <c r="M660" s="247">
        <v>1</v>
      </c>
      <c r="N660" s="247">
        <v>1</v>
      </c>
      <c r="O660" s="247">
        <v>1</v>
      </c>
      <c r="P660" s="247">
        <v>1</v>
      </c>
      <c r="Q660" s="247">
        <v>1</v>
      </c>
      <c r="R660" s="247">
        <v>1</v>
      </c>
      <c r="S660" s="247">
        <v>1</v>
      </c>
      <c r="T660" s="247">
        <v>1</v>
      </c>
      <c r="U660" s="247">
        <v>1</v>
      </c>
      <c r="V660" s="247">
        <v>1</v>
      </c>
      <c r="W660" s="247">
        <v>1</v>
      </c>
      <c r="X660" s="247">
        <v>1</v>
      </c>
      <c r="Y660" s="247">
        <v>1</v>
      </c>
      <c r="Z660" s="247">
        <v>1</v>
      </c>
      <c r="AA660" s="247">
        <v>1</v>
      </c>
      <c r="AB660" s="247">
        <v>1</v>
      </c>
      <c r="AC660" s="247">
        <v>1</v>
      </c>
      <c r="AD660" s="247">
        <v>1</v>
      </c>
      <c r="AE660" s="247">
        <v>1</v>
      </c>
      <c r="AF660" s="247">
        <v>1</v>
      </c>
      <c r="AG660" s="247">
        <v>1</v>
      </c>
      <c r="AH660" s="247">
        <v>1</v>
      </c>
      <c r="AI660" s="247">
        <v>1</v>
      </c>
      <c r="AJ660" s="247">
        <v>1</v>
      </c>
      <c r="AK660" s="247">
        <v>1</v>
      </c>
      <c r="AL660" s="247">
        <v>1</v>
      </c>
      <c r="AM660" s="247">
        <v>1</v>
      </c>
      <c r="AN660" s="247">
        <v>1</v>
      </c>
      <c r="AO660" s="247">
        <v>1</v>
      </c>
      <c r="AP660" s="247">
        <v>1</v>
      </c>
      <c r="AQ660" s="247">
        <v>1</v>
      </c>
      <c r="AR660" s="247">
        <v>1</v>
      </c>
      <c r="AS660" s="247">
        <v>1</v>
      </c>
      <c r="AT660" s="247">
        <v>1</v>
      </c>
      <c r="AU660" s="247">
        <v>1</v>
      </c>
      <c r="AV660" s="247">
        <v>1</v>
      </c>
      <c r="AW660" s="247">
        <v>1</v>
      </c>
      <c r="AX660" s="247">
        <v>1</v>
      </c>
      <c r="AY660" s="247">
        <v>1</v>
      </c>
      <c r="AZ660" s="247">
        <v>1</v>
      </c>
      <c r="BA660" s="247">
        <v>1</v>
      </c>
      <c r="BB660" s="247">
        <v>1</v>
      </c>
      <c r="BC660" s="247">
        <v>1</v>
      </c>
      <c r="BD660" s="247">
        <v>1</v>
      </c>
      <c r="BE660" s="247">
        <v>1</v>
      </c>
      <c r="BF660" s="247">
        <v>1</v>
      </c>
      <c r="BG660" s="247">
        <v>1</v>
      </c>
      <c r="BH660" s="247">
        <v>1</v>
      </c>
      <c r="BI660" s="247">
        <v>1</v>
      </c>
      <c r="BJ660" s="247">
        <v>1</v>
      </c>
      <c r="BK660" s="247">
        <v>1</v>
      </c>
      <c r="BL660" s="247"/>
      <c r="BM660" s="248"/>
    </row>
    <row r="661" spans="1:65" s="236" customFormat="1" ht="5.25">
      <c r="A661" s="243">
        <v>450</v>
      </c>
      <c r="B661" s="249" t="s">
        <v>944</v>
      </c>
      <c r="C661" s="245" t="s">
        <v>526</v>
      </c>
      <c r="D661" s="246">
        <v>0.075</v>
      </c>
      <c r="E661" s="247">
        <v>1</v>
      </c>
      <c r="F661" s="247">
        <v>1</v>
      </c>
      <c r="G661" s="247">
        <v>1</v>
      </c>
      <c r="H661" s="247">
        <v>1</v>
      </c>
      <c r="I661" s="247">
        <v>1</v>
      </c>
      <c r="J661" s="247">
        <v>1</v>
      </c>
      <c r="K661" s="247">
        <v>1</v>
      </c>
      <c r="L661" s="247">
        <v>1</v>
      </c>
      <c r="M661" s="247">
        <v>1</v>
      </c>
      <c r="N661" s="247">
        <v>1</v>
      </c>
      <c r="O661" s="247">
        <v>1</v>
      </c>
      <c r="P661" s="247">
        <v>1</v>
      </c>
      <c r="Q661" s="247">
        <v>1</v>
      </c>
      <c r="R661" s="247">
        <v>1</v>
      </c>
      <c r="S661" s="247">
        <v>1</v>
      </c>
      <c r="T661" s="247">
        <v>1</v>
      </c>
      <c r="U661" s="247">
        <v>1</v>
      </c>
      <c r="V661" s="247">
        <v>1</v>
      </c>
      <c r="W661" s="247">
        <v>1</v>
      </c>
      <c r="X661" s="247">
        <v>1</v>
      </c>
      <c r="Y661" s="247">
        <v>1</v>
      </c>
      <c r="Z661" s="247">
        <v>1</v>
      </c>
      <c r="AA661" s="247">
        <v>1</v>
      </c>
      <c r="AB661" s="247">
        <v>1</v>
      </c>
      <c r="AC661" s="247">
        <v>1</v>
      </c>
      <c r="AD661" s="247">
        <v>1</v>
      </c>
      <c r="AE661" s="247">
        <v>1</v>
      </c>
      <c r="AF661" s="247">
        <v>1</v>
      </c>
      <c r="AG661" s="247">
        <v>1</v>
      </c>
      <c r="AH661" s="247">
        <v>1</v>
      </c>
      <c r="AI661" s="247">
        <v>1</v>
      </c>
      <c r="AJ661" s="247">
        <v>1</v>
      </c>
      <c r="AK661" s="247">
        <v>1</v>
      </c>
      <c r="AL661" s="247">
        <v>1</v>
      </c>
      <c r="AM661" s="247">
        <v>1</v>
      </c>
      <c r="AN661" s="247">
        <v>1</v>
      </c>
      <c r="AO661" s="247">
        <v>1</v>
      </c>
      <c r="AP661" s="247">
        <v>1</v>
      </c>
      <c r="AQ661" s="247">
        <v>1</v>
      </c>
      <c r="AR661" s="247">
        <v>1</v>
      </c>
      <c r="AS661" s="247">
        <v>1</v>
      </c>
      <c r="AT661" s="247">
        <v>1</v>
      </c>
      <c r="AU661" s="247">
        <v>1</v>
      </c>
      <c r="AV661" s="247">
        <v>1</v>
      </c>
      <c r="AW661" s="247">
        <v>1</v>
      </c>
      <c r="AX661" s="247">
        <v>1</v>
      </c>
      <c r="AY661" s="247">
        <v>1</v>
      </c>
      <c r="AZ661" s="247">
        <v>1</v>
      </c>
      <c r="BA661" s="247">
        <v>1</v>
      </c>
      <c r="BB661" s="247">
        <v>1</v>
      </c>
      <c r="BC661" s="247">
        <v>1</v>
      </c>
      <c r="BD661" s="247">
        <v>1</v>
      </c>
      <c r="BE661" s="247">
        <v>1</v>
      </c>
      <c r="BF661" s="247">
        <v>1</v>
      </c>
      <c r="BG661" s="247">
        <v>1</v>
      </c>
      <c r="BH661" s="247">
        <v>1</v>
      </c>
      <c r="BI661" s="247">
        <v>1</v>
      </c>
      <c r="BJ661" s="247">
        <v>1</v>
      </c>
      <c r="BK661" s="247">
        <v>1</v>
      </c>
      <c r="BL661" s="247"/>
      <c r="BM661" s="248"/>
    </row>
    <row r="662" spans="1:65" s="236" customFormat="1" ht="5.25">
      <c r="A662" s="243">
        <v>451</v>
      </c>
      <c r="B662" s="249" t="s">
        <v>945</v>
      </c>
      <c r="C662" s="245" t="s">
        <v>526</v>
      </c>
      <c r="D662" s="246">
        <v>0.078</v>
      </c>
      <c r="E662" s="247">
        <v>1</v>
      </c>
      <c r="F662" s="247">
        <v>1</v>
      </c>
      <c r="G662" s="247">
        <v>1</v>
      </c>
      <c r="H662" s="247">
        <v>1</v>
      </c>
      <c r="I662" s="247">
        <v>1</v>
      </c>
      <c r="J662" s="247">
        <v>1</v>
      </c>
      <c r="K662" s="247">
        <v>1</v>
      </c>
      <c r="L662" s="247">
        <v>1</v>
      </c>
      <c r="M662" s="247">
        <v>1</v>
      </c>
      <c r="N662" s="247">
        <v>1</v>
      </c>
      <c r="O662" s="247">
        <v>1</v>
      </c>
      <c r="P662" s="247">
        <v>1</v>
      </c>
      <c r="Q662" s="247">
        <v>1</v>
      </c>
      <c r="R662" s="247">
        <v>1</v>
      </c>
      <c r="S662" s="247">
        <v>1</v>
      </c>
      <c r="T662" s="247">
        <v>1</v>
      </c>
      <c r="U662" s="247">
        <v>1</v>
      </c>
      <c r="V662" s="247">
        <v>1</v>
      </c>
      <c r="W662" s="247">
        <v>1</v>
      </c>
      <c r="X662" s="247">
        <v>1</v>
      </c>
      <c r="Y662" s="247">
        <v>1</v>
      </c>
      <c r="Z662" s="247">
        <v>1</v>
      </c>
      <c r="AA662" s="247">
        <v>1</v>
      </c>
      <c r="AB662" s="247">
        <v>1</v>
      </c>
      <c r="AC662" s="247">
        <v>1</v>
      </c>
      <c r="AD662" s="247">
        <v>1</v>
      </c>
      <c r="AE662" s="247">
        <v>1</v>
      </c>
      <c r="AF662" s="247">
        <v>1</v>
      </c>
      <c r="AG662" s="247">
        <v>1</v>
      </c>
      <c r="AH662" s="247">
        <v>1</v>
      </c>
      <c r="AI662" s="247">
        <v>1</v>
      </c>
      <c r="AJ662" s="247">
        <v>1</v>
      </c>
      <c r="AK662" s="247">
        <v>1</v>
      </c>
      <c r="AL662" s="247">
        <v>1</v>
      </c>
      <c r="AM662" s="247">
        <v>1</v>
      </c>
      <c r="AN662" s="247">
        <v>1</v>
      </c>
      <c r="AO662" s="247">
        <v>1</v>
      </c>
      <c r="AP662" s="247">
        <v>1</v>
      </c>
      <c r="AQ662" s="247">
        <v>1</v>
      </c>
      <c r="AR662" s="247">
        <v>1</v>
      </c>
      <c r="AS662" s="247">
        <v>1</v>
      </c>
      <c r="AT662" s="247">
        <v>1</v>
      </c>
      <c r="AU662" s="247">
        <v>1</v>
      </c>
      <c r="AV662" s="247">
        <v>1</v>
      </c>
      <c r="AW662" s="247">
        <v>1</v>
      </c>
      <c r="AX662" s="247">
        <v>1</v>
      </c>
      <c r="AY662" s="247">
        <v>1</v>
      </c>
      <c r="AZ662" s="247">
        <v>1</v>
      </c>
      <c r="BA662" s="247">
        <v>1</v>
      </c>
      <c r="BB662" s="247">
        <v>1</v>
      </c>
      <c r="BC662" s="247">
        <v>1</v>
      </c>
      <c r="BD662" s="247">
        <v>1</v>
      </c>
      <c r="BE662" s="247">
        <v>1</v>
      </c>
      <c r="BF662" s="247">
        <v>1</v>
      </c>
      <c r="BG662" s="247">
        <v>1</v>
      </c>
      <c r="BH662" s="247">
        <v>1</v>
      </c>
      <c r="BI662" s="247">
        <v>1</v>
      </c>
      <c r="BJ662" s="247">
        <v>1</v>
      </c>
      <c r="BK662" s="247">
        <v>1</v>
      </c>
      <c r="BL662" s="247"/>
      <c r="BM662" s="248"/>
    </row>
    <row r="663" spans="1:65" s="236" customFormat="1" ht="5.25">
      <c r="A663" s="243">
        <v>452</v>
      </c>
      <c r="B663" s="249" t="s">
        <v>270</v>
      </c>
      <c r="C663" s="245" t="s">
        <v>526</v>
      </c>
      <c r="D663" s="246">
        <v>0.078</v>
      </c>
      <c r="E663" s="247">
        <v>1</v>
      </c>
      <c r="F663" s="247">
        <v>1</v>
      </c>
      <c r="G663" s="247">
        <v>1</v>
      </c>
      <c r="H663" s="247">
        <v>1</v>
      </c>
      <c r="I663" s="247">
        <v>1</v>
      </c>
      <c r="J663" s="247">
        <v>1</v>
      </c>
      <c r="K663" s="247">
        <v>1</v>
      </c>
      <c r="L663" s="247">
        <v>1</v>
      </c>
      <c r="M663" s="247">
        <v>1</v>
      </c>
      <c r="N663" s="247">
        <v>1</v>
      </c>
      <c r="O663" s="247">
        <v>1</v>
      </c>
      <c r="P663" s="247">
        <v>1</v>
      </c>
      <c r="Q663" s="247">
        <v>1</v>
      </c>
      <c r="R663" s="247">
        <v>1</v>
      </c>
      <c r="S663" s="247">
        <v>1</v>
      </c>
      <c r="T663" s="247">
        <v>1</v>
      </c>
      <c r="U663" s="247">
        <v>1</v>
      </c>
      <c r="V663" s="247">
        <v>1</v>
      </c>
      <c r="W663" s="247">
        <v>1</v>
      </c>
      <c r="X663" s="247">
        <v>1</v>
      </c>
      <c r="Y663" s="247">
        <v>1</v>
      </c>
      <c r="Z663" s="247">
        <v>1</v>
      </c>
      <c r="AA663" s="247">
        <v>1</v>
      </c>
      <c r="AB663" s="247">
        <v>1</v>
      </c>
      <c r="AC663" s="247">
        <v>1</v>
      </c>
      <c r="AD663" s="247">
        <v>1</v>
      </c>
      <c r="AE663" s="247">
        <v>1</v>
      </c>
      <c r="AF663" s="247">
        <v>1</v>
      </c>
      <c r="AG663" s="247">
        <v>1</v>
      </c>
      <c r="AH663" s="247">
        <v>1</v>
      </c>
      <c r="AI663" s="247">
        <v>1</v>
      </c>
      <c r="AJ663" s="247">
        <v>1</v>
      </c>
      <c r="AK663" s="247">
        <v>1</v>
      </c>
      <c r="AL663" s="247">
        <v>1</v>
      </c>
      <c r="AM663" s="247">
        <v>1</v>
      </c>
      <c r="AN663" s="247">
        <v>1</v>
      </c>
      <c r="AO663" s="247">
        <v>1</v>
      </c>
      <c r="AP663" s="247">
        <v>1</v>
      </c>
      <c r="AQ663" s="247">
        <v>1</v>
      </c>
      <c r="AR663" s="247">
        <v>1</v>
      </c>
      <c r="AS663" s="247">
        <v>1</v>
      </c>
      <c r="AT663" s="247">
        <v>1</v>
      </c>
      <c r="AU663" s="247">
        <v>1</v>
      </c>
      <c r="AV663" s="247">
        <v>1</v>
      </c>
      <c r="AW663" s="247">
        <v>1</v>
      </c>
      <c r="AX663" s="247">
        <v>1</v>
      </c>
      <c r="AY663" s="247">
        <v>1</v>
      </c>
      <c r="AZ663" s="247">
        <v>1</v>
      </c>
      <c r="BA663" s="247">
        <v>1</v>
      </c>
      <c r="BB663" s="247">
        <v>1</v>
      </c>
      <c r="BC663" s="247">
        <v>1</v>
      </c>
      <c r="BD663" s="247">
        <v>1</v>
      </c>
      <c r="BE663" s="247">
        <v>1</v>
      </c>
      <c r="BF663" s="247">
        <v>1</v>
      </c>
      <c r="BG663" s="247">
        <v>1</v>
      </c>
      <c r="BH663" s="247">
        <v>1</v>
      </c>
      <c r="BI663" s="247">
        <v>1</v>
      </c>
      <c r="BJ663" s="247">
        <v>1</v>
      </c>
      <c r="BK663" s="247">
        <v>1</v>
      </c>
      <c r="BL663" s="247"/>
      <c r="BM663" s="248"/>
    </row>
    <row r="664" spans="1:65" s="236" customFormat="1" ht="5.25">
      <c r="A664" s="243">
        <v>453</v>
      </c>
      <c r="B664" s="249" t="s">
        <v>946</v>
      </c>
      <c r="C664" s="245" t="s">
        <v>526</v>
      </c>
      <c r="D664" s="246">
        <v>0.08</v>
      </c>
      <c r="E664" s="247">
        <v>1</v>
      </c>
      <c r="F664" s="247">
        <v>1</v>
      </c>
      <c r="G664" s="247">
        <v>1</v>
      </c>
      <c r="H664" s="247">
        <v>1</v>
      </c>
      <c r="I664" s="247">
        <v>1</v>
      </c>
      <c r="J664" s="247">
        <v>1</v>
      </c>
      <c r="K664" s="247">
        <v>1</v>
      </c>
      <c r="L664" s="247">
        <v>1</v>
      </c>
      <c r="M664" s="247">
        <v>1</v>
      </c>
      <c r="N664" s="247">
        <v>1</v>
      </c>
      <c r="O664" s="247">
        <v>1</v>
      </c>
      <c r="P664" s="247">
        <v>1</v>
      </c>
      <c r="Q664" s="247">
        <v>1</v>
      </c>
      <c r="R664" s="247">
        <v>1</v>
      </c>
      <c r="S664" s="247">
        <v>1</v>
      </c>
      <c r="T664" s="247">
        <v>1</v>
      </c>
      <c r="U664" s="247">
        <v>1</v>
      </c>
      <c r="V664" s="247">
        <v>1</v>
      </c>
      <c r="W664" s="247">
        <v>1</v>
      </c>
      <c r="X664" s="247">
        <v>1</v>
      </c>
      <c r="Y664" s="247">
        <v>1</v>
      </c>
      <c r="Z664" s="247">
        <v>1</v>
      </c>
      <c r="AA664" s="247">
        <v>1</v>
      </c>
      <c r="AB664" s="247">
        <v>1</v>
      </c>
      <c r="AC664" s="247">
        <v>1</v>
      </c>
      <c r="AD664" s="247">
        <v>1</v>
      </c>
      <c r="AE664" s="247">
        <v>1</v>
      </c>
      <c r="AF664" s="247">
        <v>1</v>
      </c>
      <c r="AG664" s="247">
        <v>1</v>
      </c>
      <c r="AH664" s="247">
        <v>1</v>
      </c>
      <c r="AI664" s="247">
        <v>1</v>
      </c>
      <c r="AJ664" s="247">
        <v>1</v>
      </c>
      <c r="AK664" s="247">
        <v>1</v>
      </c>
      <c r="AL664" s="247">
        <v>1</v>
      </c>
      <c r="AM664" s="247">
        <v>1</v>
      </c>
      <c r="AN664" s="247">
        <v>1</v>
      </c>
      <c r="AO664" s="247">
        <v>1</v>
      </c>
      <c r="AP664" s="247">
        <v>1</v>
      </c>
      <c r="AQ664" s="247">
        <v>1</v>
      </c>
      <c r="AR664" s="247">
        <v>1</v>
      </c>
      <c r="AS664" s="247">
        <v>1</v>
      </c>
      <c r="AT664" s="247">
        <v>1</v>
      </c>
      <c r="AU664" s="247">
        <v>1</v>
      </c>
      <c r="AV664" s="247">
        <v>1</v>
      </c>
      <c r="AW664" s="247">
        <v>1</v>
      </c>
      <c r="AX664" s="247">
        <v>1</v>
      </c>
      <c r="AY664" s="247">
        <v>1</v>
      </c>
      <c r="AZ664" s="247">
        <v>1</v>
      </c>
      <c r="BA664" s="247">
        <v>1</v>
      </c>
      <c r="BB664" s="247">
        <v>1</v>
      </c>
      <c r="BC664" s="247">
        <v>1</v>
      </c>
      <c r="BD664" s="247">
        <v>1</v>
      </c>
      <c r="BE664" s="247">
        <v>1</v>
      </c>
      <c r="BF664" s="247">
        <v>1</v>
      </c>
      <c r="BG664" s="247">
        <v>1</v>
      </c>
      <c r="BH664" s="247">
        <v>1</v>
      </c>
      <c r="BI664" s="247">
        <v>1</v>
      </c>
      <c r="BJ664" s="247">
        <v>1</v>
      </c>
      <c r="BK664" s="247">
        <v>1</v>
      </c>
      <c r="BL664" s="247"/>
      <c r="BM664" s="248"/>
    </row>
    <row r="665" spans="1:65" s="236" customFormat="1" ht="5.25">
      <c r="A665" s="243">
        <v>454</v>
      </c>
      <c r="B665" s="249" t="s">
        <v>947</v>
      </c>
      <c r="C665" s="245" t="s">
        <v>526</v>
      </c>
      <c r="D665" s="246">
        <v>0.078</v>
      </c>
      <c r="E665" s="247">
        <v>1</v>
      </c>
      <c r="F665" s="247">
        <v>1</v>
      </c>
      <c r="G665" s="247">
        <v>1</v>
      </c>
      <c r="H665" s="247">
        <v>1</v>
      </c>
      <c r="I665" s="247">
        <v>1</v>
      </c>
      <c r="J665" s="247">
        <v>1</v>
      </c>
      <c r="K665" s="247">
        <v>1</v>
      </c>
      <c r="L665" s="247">
        <v>1</v>
      </c>
      <c r="M665" s="247">
        <v>1</v>
      </c>
      <c r="N665" s="247">
        <v>1</v>
      </c>
      <c r="O665" s="247">
        <v>1</v>
      </c>
      <c r="P665" s="247">
        <v>1</v>
      </c>
      <c r="Q665" s="247">
        <v>1</v>
      </c>
      <c r="R665" s="247">
        <v>1</v>
      </c>
      <c r="S665" s="247">
        <v>1</v>
      </c>
      <c r="T665" s="247">
        <v>1</v>
      </c>
      <c r="U665" s="247">
        <v>1</v>
      </c>
      <c r="V665" s="247">
        <v>1</v>
      </c>
      <c r="W665" s="247">
        <v>1</v>
      </c>
      <c r="X665" s="247">
        <v>1</v>
      </c>
      <c r="Y665" s="247">
        <v>1</v>
      </c>
      <c r="Z665" s="247">
        <v>1</v>
      </c>
      <c r="AA665" s="247">
        <v>1</v>
      </c>
      <c r="AB665" s="247">
        <v>1</v>
      </c>
      <c r="AC665" s="247">
        <v>1</v>
      </c>
      <c r="AD665" s="247">
        <v>1</v>
      </c>
      <c r="AE665" s="247">
        <v>1</v>
      </c>
      <c r="AF665" s="247">
        <v>1</v>
      </c>
      <c r="AG665" s="247">
        <v>1</v>
      </c>
      <c r="AH665" s="247">
        <v>1</v>
      </c>
      <c r="AI665" s="247">
        <v>1</v>
      </c>
      <c r="AJ665" s="247">
        <v>1</v>
      </c>
      <c r="AK665" s="247">
        <v>1</v>
      </c>
      <c r="AL665" s="247">
        <v>1</v>
      </c>
      <c r="AM665" s="247">
        <v>1</v>
      </c>
      <c r="AN665" s="247">
        <v>1</v>
      </c>
      <c r="AO665" s="247">
        <v>1</v>
      </c>
      <c r="AP665" s="247">
        <v>1</v>
      </c>
      <c r="AQ665" s="247">
        <v>1</v>
      </c>
      <c r="AR665" s="247">
        <v>1</v>
      </c>
      <c r="AS665" s="247">
        <v>1</v>
      </c>
      <c r="AT665" s="247">
        <v>1</v>
      </c>
      <c r="AU665" s="247">
        <v>1</v>
      </c>
      <c r="AV665" s="247">
        <v>1</v>
      </c>
      <c r="AW665" s="247">
        <v>1</v>
      </c>
      <c r="AX665" s="247">
        <v>1</v>
      </c>
      <c r="AY665" s="247">
        <v>1</v>
      </c>
      <c r="AZ665" s="247">
        <v>1</v>
      </c>
      <c r="BA665" s="247">
        <v>1</v>
      </c>
      <c r="BB665" s="247">
        <v>1</v>
      </c>
      <c r="BC665" s="247">
        <v>1</v>
      </c>
      <c r="BD665" s="247">
        <v>1</v>
      </c>
      <c r="BE665" s="247">
        <v>1</v>
      </c>
      <c r="BF665" s="247">
        <v>1</v>
      </c>
      <c r="BG665" s="247">
        <v>1</v>
      </c>
      <c r="BH665" s="247">
        <v>1</v>
      </c>
      <c r="BI665" s="247">
        <v>1</v>
      </c>
      <c r="BJ665" s="247">
        <v>1</v>
      </c>
      <c r="BK665" s="247">
        <v>1</v>
      </c>
      <c r="BL665" s="247"/>
      <c r="BM665" s="248"/>
    </row>
    <row r="666" spans="1:65" s="236" customFormat="1" ht="5.25">
      <c r="A666" s="243">
        <v>455</v>
      </c>
      <c r="B666" s="249" t="s">
        <v>948</v>
      </c>
      <c r="C666" s="245" t="s">
        <v>526</v>
      </c>
      <c r="D666" s="246">
        <v>0.078</v>
      </c>
      <c r="E666" s="247">
        <v>1</v>
      </c>
      <c r="F666" s="247">
        <v>1</v>
      </c>
      <c r="G666" s="247">
        <v>1</v>
      </c>
      <c r="H666" s="247">
        <v>1</v>
      </c>
      <c r="I666" s="247">
        <v>1</v>
      </c>
      <c r="J666" s="247">
        <v>1</v>
      </c>
      <c r="K666" s="247">
        <v>1</v>
      </c>
      <c r="L666" s="247">
        <v>1</v>
      </c>
      <c r="M666" s="247">
        <v>1</v>
      </c>
      <c r="N666" s="247">
        <v>1</v>
      </c>
      <c r="O666" s="247">
        <v>1</v>
      </c>
      <c r="P666" s="247">
        <v>1</v>
      </c>
      <c r="Q666" s="247">
        <v>1</v>
      </c>
      <c r="R666" s="247">
        <v>1</v>
      </c>
      <c r="S666" s="247">
        <v>1</v>
      </c>
      <c r="T666" s="247">
        <v>1</v>
      </c>
      <c r="U666" s="247">
        <v>1</v>
      </c>
      <c r="V666" s="247">
        <v>1</v>
      </c>
      <c r="W666" s="247">
        <v>1</v>
      </c>
      <c r="X666" s="247">
        <v>1</v>
      </c>
      <c r="Y666" s="247">
        <v>1</v>
      </c>
      <c r="Z666" s="247">
        <v>1</v>
      </c>
      <c r="AA666" s="247">
        <v>1</v>
      </c>
      <c r="AB666" s="247">
        <v>1</v>
      </c>
      <c r="AC666" s="247">
        <v>1</v>
      </c>
      <c r="AD666" s="247">
        <v>1</v>
      </c>
      <c r="AE666" s="247">
        <v>1</v>
      </c>
      <c r="AF666" s="247">
        <v>1</v>
      </c>
      <c r="AG666" s="247">
        <v>1</v>
      </c>
      <c r="AH666" s="247">
        <v>1</v>
      </c>
      <c r="AI666" s="247">
        <v>1</v>
      </c>
      <c r="AJ666" s="247">
        <v>1</v>
      </c>
      <c r="AK666" s="247">
        <v>1</v>
      </c>
      <c r="AL666" s="247">
        <v>1</v>
      </c>
      <c r="AM666" s="247">
        <v>1</v>
      </c>
      <c r="AN666" s="247">
        <v>1</v>
      </c>
      <c r="AO666" s="247">
        <v>1</v>
      </c>
      <c r="AP666" s="247">
        <v>1</v>
      </c>
      <c r="AQ666" s="247">
        <v>1</v>
      </c>
      <c r="AR666" s="247">
        <v>1</v>
      </c>
      <c r="AS666" s="247">
        <v>1</v>
      </c>
      <c r="AT666" s="247">
        <v>1</v>
      </c>
      <c r="AU666" s="247">
        <v>1</v>
      </c>
      <c r="AV666" s="247">
        <v>1</v>
      </c>
      <c r="AW666" s="247">
        <v>1</v>
      </c>
      <c r="AX666" s="247">
        <v>1</v>
      </c>
      <c r="AY666" s="247">
        <v>1</v>
      </c>
      <c r="AZ666" s="247">
        <v>1</v>
      </c>
      <c r="BA666" s="247">
        <v>1</v>
      </c>
      <c r="BB666" s="247">
        <v>1</v>
      </c>
      <c r="BC666" s="247">
        <v>1</v>
      </c>
      <c r="BD666" s="247">
        <v>1</v>
      </c>
      <c r="BE666" s="247">
        <v>1</v>
      </c>
      <c r="BF666" s="247">
        <v>1</v>
      </c>
      <c r="BG666" s="247">
        <v>1</v>
      </c>
      <c r="BH666" s="247">
        <v>1</v>
      </c>
      <c r="BI666" s="247">
        <v>1</v>
      </c>
      <c r="BJ666" s="247">
        <v>1</v>
      </c>
      <c r="BK666" s="247">
        <v>1</v>
      </c>
      <c r="BL666" s="247"/>
      <c r="BM666" s="248"/>
    </row>
    <row r="667" spans="1:65" s="236" customFormat="1" ht="5.25">
      <c r="A667" s="243">
        <v>456</v>
      </c>
      <c r="B667" s="249" t="s">
        <v>949</v>
      </c>
      <c r="C667" s="245" t="s">
        <v>526</v>
      </c>
      <c r="D667" s="246">
        <v>0.078</v>
      </c>
      <c r="E667" s="247">
        <v>1</v>
      </c>
      <c r="F667" s="247">
        <v>1</v>
      </c>
      <c r="G667" s="247">
        <v>1</v>
      </c>
      <c r="H667" s="247">
        <v>1</v>
      </c>
      <c r="I667" s="247">
        <v>1</v>
      </c>
      <c r="J667" s="247">
        <v>1</v>
      </c>
      <c r="K667" s="247">
        <v>1</v>
      </c>
      <c r="L667" s="247">
        <v>1</v>
      </c>
      <c r="M667" s="247">
        <v>1</v>
      </c>
      <c r="N667" s="247">
        <v>1</v>
      </c>
      <c r="O667" s="247">
        <v>1</v>
      </c>
      <c r="P667" s="247">
        <v>1</v>
      </c>
      <c r="Q667" s="247">
        <v>1</v>
      </c>
      <c r="R667" s="247">
        <v>1</v>
      </c>
      <c r="S667" s="247">
        <v>1</v>
      </c>
      <c r="T667" s="247">
        <v>1</v>
      </c>
      <c r="U667" s="247">
        <v>1</v>
      </c>
      <c r="V667" s="247">
        <v>1</v>
      </c>
      <c r="W667" s="247">
        <v>1</v>
      </c>
      <c r="X667" s="247">
        <v>1</v>
      </c>
      <c r="Y667" s="247">
        <v>1</v>
      </c>
      <c r="Z667" s="247">
        <v>1</v>
      </c>
      <c r="AA667" s="247">
        <v>1</v>
      </c>
      <c r="AB667" s="247">
        <v>1</v>
      </c>
      <c r="AC667" s="247">
        <v>1</v>
      </c>
      <c r="AD667" s="247">
        <v>1</v>
      </c>
      <c r="AE667" s="247">
        <v>1</v>
      </c>
      <c r="AF667" s="247">
        <v>1</v>
      </c>
      <c r="AG667" s="247">
        <v>1</v>
      </c>
      <c r="AH667" s="247">
        <v>1</v>
      </c>
      <c r="AI667" s="247">
        <v>1</v>
      </c>
      <c r="AJ667" s="247">
        <v>1</v>
      </c>
      <c r="AK667" s="247">
        <v>1</v>
      </c>
      <c r="AL667" s="247">
        <v>1</v>
      </c>
      <c r="AM667" s="247">
        <v>1</v>
      </c>
      <c r="AN667" s="247">
        <v>1</v>
      </c>
      <c r="AO667" s="247">
        <v>1</v>
      </c>
      <c r="AP667" s="247">
        <v>1</v>
      </c>
      <c r="AQ667" s="247">
        <v>1</v>
      </c>
      <c r="AR667" s="247">
        <v>1</v>
      </c>
      <c r="AS667" s="247">
        <v>1</v>
      </c>
      <c r="AT667" s="247">
        <v>1</v>
      </c>
      <c r="AU667" s="247">
        <v>1</v>
      </c>
      <c r="AV667" s="247">
        <v>1</v>
      </c>
      <c r="AW667" s="247">
        <v>1</v>
      </c>
      <c r="AX667" s="247">
        <v>1</v>
      </c>
      <c r="AY667" s="247">
        <v>1</v>
      </c>
      <c r="AZ667" s="247">
        <v>1</v>
      </c>
      <c r="BA667" s="247">
        <v>1</v>
      </c>
      <c r="BB667" s="247">
        <v>1</v>
      </c>
      <c r="BC667" s="247">
        <v>1</v>
      </c>
      <c r="BD667" s="247">
        <v>1</v>
      </c>
      <c r="BE667" s="247">
        <v>1</v>
      </c>
      <c r="BF667" s="247">
        <v>1</v>
      </c>
      <c r="BG667" s="247">
        <v>1</v>
      </c>
      <c r="BH667" s="247">
        <v>1</v>
      </c>
      <c r="BI667" s="247">
        <v>1</v>
      </c>
      <c r="BJ667" s="247">
        <v>1</v>
      </c>
      <c r="BK667" s="247">
        <v>1</v>
      </c>
      <c r="BL667" s="247"/>
      <c r="BM667" s="248"/>
    </row>
    <row r="668" spans="1:65" s="236" customFormat="1" ht="5.25">
      <c r="A668" s="243">
        <v>457</v>
      </c>
      <c r="B668" s="249" t="s">
        <v>950</v>
      </c>
      <c r="C668" s="245" t="s">
        <v>526</v>
      </c>
      <c r="D668" s="246">
        <v>0.08</v>
      </c>
      <c r="E668" s="247">
        <v>1</v>
      </c>
      <c r="F668" s="247">
        <v>1</v>
      </c>
      <c r="G668" s="247">
        <v>1</v>
      </c>
      <c r="H668" s="247">
        <v>1</v>
      </c>
      <c r="I668" s="247">
        <v>1</v>
      </c>
      <c r="J668" s="247">
        <v>1</v>
      </c>
      <c r="K668" s="247">
        <v>1</v>
      </c>
      <c r="L668" s="247">
        <v>1</v>
      </c>
      <c r="M668" s="247">
        <v>1</v>
      </c>
      <c r="N668" s="247">
        <v>1</v>
      </c>
      <c r="O668" s="247">
        <v>1</v>
      </c>
      <c r="P668" s="247">
        <v>1</v>
      </c>
      <c r="Q668" s="247">
        <v>1</v>
      </c>
      <c r="R668" s="247">
        <v>1</v>
      </c>
      <c r="S668" s="247">
        <v>1</v>
      </c>
      <c r="T668" s="247">
        <v>1</v>
      </c>
      <c r="U668" s="247">
        <v>1</v>
      </c>
      <c r="V668" s="247">
        <v>1</v>
      </c>
      <c r="W668" s="247">
        <v>1</v>
      </c>
      <c r="X668" s="247">
        <v>1</v>
      </c>
      <c r="Y668" s="247">
        <v>1</v>
      </c>
      <c r="Z668" s="247">
        <v>1</v>
      </c>
      <c r="AA668" s="247">
        <v>1</v>
      </c>
      <c r="AB668" s="247">
        <v>1</v>
      </c>
      <c r="AC668" s="247">
        <v>1</v>
      </c>
      <c r="AD668" s="247">
        <v>1</v>
      </c>
      <c r="AE668" s="247">
        <v>1</v>
      </c>
      <c r="AF668" s="247">
        <v>1</v>
      </c>
      <c r="AG668" s="247">
        <v>1</v>
      </c>
      <c r="AH668" s="247">
        <v>1</v>
      </c>
      <c r="AI668" s="247">
        <v>1</v>
      </c>
      <c r="AJ668" s="247">
        <v>1</v>
      </c>
      <c r="AK668" s="247">
        <v>1</v>
      </c>
      <c r="AL668" s="247">
        <v>1</v>
      </c>
      <c r="AM668" s="247">
        <v>1</v>
      </c>
      <c r="AN668" s="247">
        <v>1</v>
      </c>
      <c r="AO668" s="247">
        <v>1</v>
      </c>
      <c r="AP668" s="247">
        <v>1</v>
      </c>
      <c r="AQ668" s="247">
        <v>1</v>
      </c>
      <c r="AR668" s="247">
        <v>1</v>
      </c>
      <c r="AS668" s="247">
        <v>1</v>
      </c>
      <c r="AT668" s="247">
        <v>1</v>
      </c>
      <c r="AU668" s="247">
        <v>1</v>
      </c>
      <c r="AV668" s="247">
        <v>1</v>
      </c>
      <c r="AW668" s="247">
        <v>1</v>
      </c>
      <c r="AX668" s="247">
        <v>1</v>
      </c>
      <c r="AY668" s="247">
        <v>1</v>
      </c>
      <c r="AZ668" s="247">
        <v>1</v>
      </c>
      <c r="BA668" s="247">
        <v>1</v>
      </c>
      <c r="BB668" s="247">
        <v>1</v>
      </c>
      <c r="BC668" s="247">
        <v>1</v>
      </c>
      <c r="BD668" s="247">
        <v>1</v>
      </c>
      <c r="BE668" s="247">
        <v>1</v>
      </c>
      <c r="BF668" s="247">
        <v>1</v>
      </c>
      <c r="BG668" s="247">
        <v>1</v>
      </c>
      <c r="BH668" s="247">
        <v>1</v>
      </c>
      <c r="BI668" s="247">
        <v>1</v>
      </c>
      <c r="BJ668" s="247">
        <v>1</v>
      </c>
      <c r="BK668" s="247">
        <v>1</v>
      </c>
      <c r="BL668" s="247"/>
      <c r="BM668" s="248"/>
    </row>
    <row r="669" spans="1:65" s="236" customFormat="1" ht="5.25">
      <c r="A669" s="243">
        <v>458</v>
      </c>
      <c r="B669" s="249" t="s">
        <v>951</v>
      </c>
      <c r="C669" s="245" t="s">
        <v>526</v>
      </c>
      <c r="D669" s="246">
        <v>0.078</v>
      </c>
      <c r="E669" s="247">
        <v>1</v>
      </c>
      <c r="F669" s="247">
        <v>1</v>
      </c>
      <c r="G669" s="247">
        <v>1</v>
      </c>
      <c r="H669" s="247">
        <v>1</v>
      </c>
      <c r="I669" s="247">
        <v>1</v>
      </c>
      <c r="J669" s="247">
        <v>1</v>
      </c>
      <c r="K669" s="247">
        <v>1</v>
      </c>
      <c r="L669" s="247">
        <v>1</v>
      </c>
      <c r="M669" s="247">
        <v>1</v>
      </c>
      <c r="N669" s="247">
        <v>1</v>
      </c>
      <c r="O669" s="247">
        <v>1</v>
      </c>
      <c r="P669" s="247">
        <v>1</v>
      </c>
      <c r="Q669" s="247">
        <v>1</v>
      </c>
      <c r="R669" s="247">
        <v>1</v>
      </c>
      <c r="S669" s="247">
        <v>1</v>
      </c>
      <c r="T669" s="247">
        <v>1</v>
      </c>
      <c r="U669" s="247">
        <v>1</v>
      </c>
      <c r="V669" s="247">
        <v>1</v>
      </c>
      <c r="W669" s="247">
        <v>1</v>
      </c>
      <c r="X669" s="247">
        <v>1</v>
      </c>
      <c r="Y669" s="247">
        <v>1</v>
      </c>
      <c r="Z669" s="247">
        <v>1</v>
      </c>
      <c r="AA669" s="247">
        <v>1</v>
      </c>
      <c r="AB669" s="247">
        <v>1</v>
      </c>
      <c r="AC669" s="247">
        <v>1</v>
      </c>
      <c r="AD669" s="247">
        <v>1</v>
      </c>
      <c r="AE669" s="247">
        <v>1</v>
      </c>
      <c r="AF669" s="247">
        <v>1</v>
      </c>
      <c r="AG669" s="247">
        <v>1</v>
      </c>
      <c r="AH669" s="247">
        <v>1</v>
      </c>
      <c r="AI669" s="247">
        <v>1</v>
      </c>
      <c r="AJ669" s="247">
        <v>1</v>
      </c>
      <c r="AK669" s="247">
        <v>1</v>
      </c>
      <c r="AL669" s="247">
        <v>1</v>
      </c>
      <c r="AM669" s="247">
        <v>1</v>
      </c>
      <c r="AN669" s="247">
        <v>1</v>
      </c>
      <c r="AO669" s="247">
        <v>1</v>
      </c>
      <c r="AP669" s="247">
        <v>1</v>
      </c>
      <c r="AQ669" s="247">
        <v>1</v>
      </c>
      <c r="AR669" s="247">
        <v>1</v>
      </c>
      <c r="AS669" s="247">
        <v>1</v>
      </c>
      <c r="AT669" s="247">
        <v>1</v>
      </c>
      <c r="AU669" s="247">
        <v>1</v>
      </c>
      <c r="AV669" s="247">
        <v>1</v>
      </c>
      <c r="AW669" s="247">
        <v>1</v>
      </c>
      <c r="AX669" s="247">
        <v>1</v>
      </c>
      <c r="AY669" s="247">
        <v>1</v>
      </c>
      <c r="AZ669" s="247">
        <v>1</v>
      </c>
      <c r="BA669" s="247">
        <v>1</v>
      </c>
      <c r="BB669" s="247">
        <v>1</v>
      </c>
      <c r="BC669" s="247">
        <v>1</v>
      </c>
      <c r="BD669" s="247">
        <v>1</v>
      </c>
      <c r="BE669" s="247">
        <v>1</v>
      </c>
      <c r="BF669" s="247">
        <v>1</v>
      </c>
      <c r="BG669" s="247">
        <v>1</v>
      </c>
      <c r="BH669" s="247">
        <v>1</v>
      </c>
      <c r="BI669" s="247">
        <v>1</v>
      </c>
      <c r="BJ669" s="247">
        <v>1</v>
      </c>
      <c r="BK669" s="247">
        <v>1</v>
      </c>
      <c r="BL669" s="247"/>
      <c r="BM669" s="248"/>
    </row>
    <row r="670" spans="1:65" s="236" customFormat="1" ht="5.25">
      <c r="A670" s="243">
        <v>459</v>
      </c>
      <c r="B670" s="249" t="s">
        <v>952</v>
      </c>
      <c r="C670" s="245" t="s">
        <v>526</v>
      </c>
      <c r="D670" s="246">
        <v>0.08</v>
      </c>
      <c r="E670" s="247">
        <v>1</v>
      </c>
      <c r="F670" s="247">
        <v>1</v>
      </c>
      <c r="G670" s="247">
        <v>1</v>
      </c>
      <c r="H670" s="247">
        <v>1</v>
      </c>
      <c r="I670" s="247">
        <v>1</v>
      </c>
      <c r="J670" s="247">
        <v>1</v>
      </c>
      <c r="K670" s="247">
        <v>1</v>
      </c>
      <c r="L670" s="247">
        <v>1</v>
      </c>
      <c r="M670" s="247">
        <v>1</v>
      </c>
      <c r="N670" s="247">
        <v>1</v>
      </c>
      <c r="O670" s="247">
        <v>1</v>
      </c>
      <c r="P670" s="247">
        <v>1</v>
      </c>
      <c r="Q670" s="247">
        <v>1</v>
      </c>
      <c r="R670" s="247">
        <v>1</v>
      </c>
      <c r="S670" s="247">
        <v>1</v>
      </c>
      <c r="T670" s="247">
        <v>1</v>
      </c>
      <c r="U670" s="247">
        <v>1</v>
      </c>
      <c r="V670" s="247">
        <v>1</v>
      </c>
      <c r="W670" s="247">
        <v>1</v>
      </c>
      <c r="X670" s="247">
        <v>1</v>
      </c>
      <c r="Y670" s="247">
        <v>1</v>
      </c>
      <c r="Z670" s="247">
        <v>1</v>
      </c>
      <c r="AA670" s="247">
        <v>1</v>
      </c>
      <c r="AB670" s="247">
        <v>1</v>
      </c>
      <c r="AC670" s="247">
        <v>1</v>
      </c>
      <c r="AD670" s="247">
        <v>1</v>
      </c>
      <c r="AE670" s="247">
        <v>1</v>
      </c>
      <c r="AF670" s="247">
        <v>1</v>
      </c>
      <c r="AG670" s="247">
        <v>1</v>
      </c>
      <c r="AH670" s="247">
        <v>1</v>
      </c>
      <c r="AI670" s="247">
        <v>1</v>
      </c>
      <c r="AJ670" s="247">
        <v>1</v>
      </c>
      <c r="AK670" s="247">
        <v>1</v>
      </c>
      <c r="AL670" s="247">
        <v>1</v>
      </c>
      <c r="AM670" s="247">
        <v>1</v>
      </c>
      <c r="AN670" s="247">
        <v>1</v>
      </c>
      <c r="AO670" s="247">
        <v>1</v>
      </c>
      <c r="AP670" s="247">
        <v>1</v>
      </c>
      <c r="AQ670" s="247">
        <v>1</v>
      </c>
      <c r="AR670" s="247">
        <v>1</v>
      </c>
      <c r="AS670" s="247">
        <v>1</v>
      </c>
      <c r="AT670" s="247">
        <v>1</v>
      </c>
      <c r="AU670" s="247">
        <v>1</v>
      </c>
      <c r="AV670" s="247">
        <v>1</v>
      </c>
      <c r="AW670" s="247">
        <v>1</v>
      </c>
      <c r="AX670" s="247">
        <v>1</v>
      </c>
      <c r="AY670" s="247">
        <v>1</v>
      </c>
      <c r="AZ670" s="247">
        <v>1</v>
      </c>
      <c r="BA670" s="247">
        <v>1</v>
      </c>
      <c r="BB670" s="247">
        <v>1</v>
      </c>
      <c r="BC670" s="247">
        <v>1</v>
      </c>
      <c r="BD670" s="247">
        <v>1</v>
      </c>
      <c r="BE670" s="247">
        <v>1</v>
      </c>
      <c r="BF670" s="247">
        <v>1</v>
      </c>
      <c r="BG670" s="247">
        <v>1</v>
      </c>
      <c r="BH670" s="247">
        <v>1</v>
      </c>
      <c r="BI670" s="247">
        <v>1</v>
      </c>
      <c r="BJ670" s="247">
        <v>1</v>
      </c>
      <c r="BK670" s="247">
        <v>1</v>
      </c>
      <c r="BL670" s="247"/>
      <c r="BM670" s="248"/>
    </row>
    <row r="671" spans="1:65" s="236" customFormat="1" ht="5.25">
      <c r="A671" s="243">
        <v>460</v>
      </c>
      <c r="B671" s="249" t="s">
        <v>953</v>
      </c>
      <c r="C671" s="245" t="s">
        <v>526</v>
      </c>
      <c r="D671" s="246">
        <v>0.08</v>
      </c>
      <c r="E671" s="247">
        <v>1</v>
      </c>
      <c r="F671" s="247">
        <v>1</v>
      </c>
      <c r="G671" s="247">
        <v>1</v>
      </c>
      <c r="H671" s="247">
        <v>1</v>
      </c>
      <c r="I671" s="247">
        <v>1</v>
      </c>
      <c r="J671" s="247">
        <v>1</v>
      </c>
      <c r="K671" s="247">
        <v>1</v>
      </c>
      <c r="L671" s="247">
        <v>1</v>
      </c>
      <c r="M671" s="247">
        <v>1</v>
      </c>
      <c r="N671" s="247">
        <v>1</v>
      </c>
      <c r="O671" s="247">
        <v>1</v>
      </c>
      <c r="P671" s="247">
        <v>1</v>
      </c>
      <c r="Q671" s="247">
        <v>1</v>
      </c>
      <c r="R671" s="247">
        <v>1</v>
      </c>
      <c r="S671" s="247">
        <v>1</v>
      </c>
      <c r="T671" s="247">
        <v>1</v>
      </c>
      <c r="U671" s="247">
        <v>1</v>
      </c>
      <c r="V671" s="247">
        <v>1</v>
      </c>
      <c r="W671" s="247">
        <v>1</v>
      </c>
      <c r="X671" s="247">
        <v>1</v>
      </c>
      <c r="Y671" s="247">
        <v>1</v>
      </c>
      <c r="Z671" s="247">
        <v>1</v>
      </c>
      <c r="AA671" s="247">
        <v>1</v>
      </c>
      <c r="AB671" s="247">
        <v>1</v>
      </c>
      <c r="AC671" s="247">
        <v>1</v>
      </c>
      <c r="AD671" s="247">
        <v>1</v>
      </c>
      <c r="AE671" s="247">
        <v>1</v>
      </c>
      <c r="AF671" s="247">
        <v>1</v>
      </c>
      <c r="AG671" s="247">
        <v>1</v>
      </c>
      <c r="AH671" s="247">
        <v>1</v>
      </c>
      <c r="AI671" s="247">
        <v>1</v>
      </c>
      <c r="AJ671" s="247">
        <v>1</v>
      </c>
      <c r="AK671" s="247">
        <v>1</v>
      </c>
      <c r="AL671" s="247">
        <v>1</v>
      </c>
      <c r="AM671" s="247">
        <v>1</v>
      </c>
      <c r="AN671" s="247">
        <v>1</v>
      </c>
      <c r="AO671" s="247">
        <v>1</v>
      </c>
      <c r="AP671" s="247">
        <v>1</v>
      </c>
      <c r="AQ671" s="247">
        <v>1</v>
      </c>
      <c r="AR671" s="247">
        <v>1</v>
      </c>
      <c r="AS671" s="247">
        <v>1</v>
      </c>
      <c r="AT671" s="247">
        <v>1</v>
      </c>
      <c r="AU671" s="247">
        <v>1</v>
      </c>
      <c r="AV671" s="247">
        <v>1</v>
      </c>
      <c r="AW671" s="247">
        <v>1</v>
      </c>
      <c r="AX671" s="247">
        <v>1</v>
      </c>
      <c r="AY671" s="247">
        <v>1</v>
      </c>
      <c r="AZ671" s="247">
        <v>1</v>
      </c>
      <c r="BA671" s="247">
        <v>1</v>
      </c>
      <c r="BB671" s="247">
        <v>1</v>
      </c>
      <c r="BC671" s="247">
        <v>1</v>
      </c>
      <c r="BD671" s="247">
        <v>1</v>
      </c>
      <c r="BE671" s="247">
        <v>1</v>
      </c>
      <c r="BF671" s="247">
        <v>1</v>
      </c>
      <c r="BG671" s="247">
        <v>1</v>
      </c>
      <c r="BH671" s="247">
        <v>1</v>
      </c>
      <c r="BI671" s="247">
        <v>1</v>
      </c>
      <c r="BJ671" s="247">
        <v>1</v>
      </c>
      <c r="BK671" s="247">
        <v>1</v>
      </c>
      <c r="BL671" s="247"/>
      <c r="BM671" s="248"/>
    </row>
    <row r="672" spans="1:65" s="236" customFormat="1" ht="5.25">
      <c r="A672" s="243">
        <v>461</v>
      </c>
      <c r="B672" s="249" t="s">
        <v>271</v>
      </c>
      <c r="C672" s="245" t="s">
        <v>526</v>
      </c>
      <c r="D672" s="246">
        <v>0.078</v>
      </c>
      <c r="E672" s="247">
        <v>1</v>
      </c>
      <c r="F672" s="247">
        <v>1</v>
      </c>
      <c r="G672" s="247">
        <v>1</v>
      </c>
      <c r="H672" s="247">
        <v>1</v>
      </c>
      <c r="I672" s="247">
        <v>1</v>
      </c>
      <c r="J672" s="247">
        <v>1</v>
      </c>
      <c r="K672" s="247">
        <v>1</v>
      </c>
      <c r="L672" s="247">
        <v>1</v>
      </c>
      <c r="M672" s="247">
        <v>1</v>
      </c>
      <c r="N672" s="247">
        <v>1</v>
      </c>
      <c r="O672" s="247">
        <v>1</v>
      </c>
      <c r="P672" s="247">
        <v>1</v>
      </c>
      <c r="Q672" s="247">
        <v>1</v>
      </c>
      <c r="R672" s="247">
        <v>1</v>
      </c>
      <c r="S672" s="247">
        <v>1</v>
      </c>
      <c r="T672" s="247">
        <v>1</v>
      </c>
      <c r="U672" s="247">
        <v>1</v>
      </c>
      <c r="V672" s="247">
        <v>1</v>
      </c>
      <c r="W672" s="247">
        <v>1</v>
      </c>
      <c r="X672" s="247">
        <v>1</v>
      </c>
      <c r="Y672" s="247">
        <v>1</v>
      </c>
      <c r="Z672" s="247">
        <v>1</v>
      </c>
      <c r="AA672" s="247">
        <v>1</v>
      </c>
      <c r="AB672" s="247">
        <v>1</v>
      </c>
      <c r="AC672" s="247">
        <v>1</v>
      </c>
      <c r="AD672" s="247">
        <v>1</v>
      </c>
      <c r="AE672" s="247">
        <v>1</v>
      </c>
      <c r="AF672" s="247">
        <v>1</v>
      </c>
      <c r="AG672" s="247">
        <v>1</v>
      </c>
      <c r="AH672" s="247">
        <v>1</v>
      </c>
      <c r="AI672" s="247">
        <v>1</v>
      </c>
      <c r="AJ672" s="247">
        <v>1</v>
      </c>
      <c r="AK672" s="247">
        <v>1</v>
      </c>
      <c r="AL672" s="247">
        <v>1</v>
      </c>
      <c r="AM672" s="247">
        <v>1</v>
      </c>
      <c r="AN672" s="247">
        <v>1</v>
      </c>
      <c r="AO672" s="247">
        <v>1</v>
      </c>
      <c r="AP672" s="247">
        <v>1</v>
      </c>
      <c r="AQ672" s="247">
        <v>1</v>
      </c>
      <c r="AR672" s="247">
        <v>1</v>
      </c>
      <c r="AS672" s="247">
        <v>1</v>
      </c>
      <c r="AT672" s="247">
        <v>1</v>
      </c>
      <c r="AU672" s="247">
        <v>1</v>
      </c>
      <c r="AV672" s="247">
        <v>1</v>
      </c>
      <c r="AW672" s="247">
        <v>1</v>
      </c>
      <c r="AX672" s="247">
        <v>1</v>
      </c>
      <c r="AY672" s="247">
        <v>1</v>
      </c>
      <c r="AZ672" s="247">
        <v>1</v>
      </c>
      <c r="BA672" s="247">
        <v>1</v>
      </c>
      <c r="BB672" s="247">
        <v>1</v>
      </c>
      <c r="BC672" s="247">
        <v>1</v>
      </c>
      <c r="BD672" s="247">
        <v>1</v>
      </c>
      <c r="BE672" s="247">
        <v>1</v>
      </c>
      <c r="BF672" s="247">
        <v>1</v>
      </c>
      <c r="BG672" s="247">
        <v>1</v>
      </c>
      <c r="BH672" s="247">
        <v>1</v>
      </c>
      <c r="BI672" s="247">
        <v>1</v>
      </c>
      <c r="BJ672" s="247">
        <v>1</v>
      </c>
      <c r="BK672" s="247">
        <v>1</v>
      </c>
      <c r="BL672" s="247"/>
      <c r="BM672" s="248"/>
    </row>
    <row r="673" spans="1:65" s="236" customFormat="1" ht="5.25">
      <c r="A673" s="243">
        <v>462</v>
      </c>
      <c r="B673" s="249" t="s">
        <v>954</v>
      </c>
      <c r="C673" s="245" t="s">
        <v>526</v>
      </c>
      <c r="D673" s="246">
        <v>0.078</v>
      </c>
      <c r="E673" s="247">
        <v>1</v>
      </c>
      <c r="F673" s="247">
        <v>1</v>
      </c>
      <c r="G673" s="247">
        <v>1</v>
      </c>
      <c r="H673" s="247">
        <v>1</v>
      </c>
      <c r="I673" s="247">
        <v>1</v>
      </c>
      <c r="J673" s="247">
        <v>1</v>
      </c>
      <c r="K673" s="247">
        <v>1</v>
      </c>
      <c r="L673" s="247">
        <v>1</v>
      </c>
      <c r="M673" s="247">
        <v>1</v>
      </c>
      <c r="N673" s="247">
        <v>1</v>
      </c>
      <c r="O673" s="247">
        <v>1</v>
      </c>
      <c r="P673" s="247">
        <v>1</v>
      </c>
      <c r="Q673" s="247">
        <v>1</v>
      </c>
      <c r="R673" s="247">
        <v>1</v>
      </c>
      <c r="S673" s="247">
        <v>1</v>
      </c>
      <c r="T673" s="247">
        <v>1</v>
      </c>
      <c r="U673" s="247">
        <v>1</v>
      </c>
      <c r="V673" s="247">
        <v>1</v>
      </c>
      <c r="W673" s="247">
        <v>1</v>
      </c>
      <c r="X673" s="247">
        <v>1</v>
      </c>
      <c r="Y673" s="247">
        <v>1</v>
      </c>
      <c r="Z673" s="247">
        <v>1</v>
      </c>
      <c r="AA673" s="247">
        <v>1</v>
      </c>
      <c r="AB673" s="247">
        <v>1</v>
      </c>
      <c r="AC673" s="247">
        <v>1</v>
      </c>
      <c r="AD673" s="247">
        <v>1</v>
      </c>
      <c r="AE673" s="247">
        <v>1</v>
      </c>
      <c r="AF673" s="247">
        <v>1</v>
      </c>
      <c r="AG673" s="247">
        <v>1</v>
      </c>
      <c r="AH673" s="247">
        <v>1</v>
      </c>
      <c r="AI673" s="247">
        <v>1</v>
      </c>
      <c r="AJ673" s="247">
        <v>1</v>
      </c>
      <c r="AK673" s="247">
        <v>1</v>
      </c>
      <c r="AL673" s="247">
        <v>1</v>
      </c>
      <c r="AM673" s="247">
        <v>1</v>
      </c>
      <c r="AN673" s="247">
        <v>1</v>
      </c>
      <c r="AO673" s="247">
        <v>1</v>
      </c>
      <c r="AP673" s="247">
        <v>1</v>
      </c>
      <c r="AQ673" s="247">
        <v>1</v>
      </c>
      <c r="AR673" s="247">
        <v>1</v>
      </c>
      <c r="AS673" s="247">
        <v>1</v>
      </c>
      <c r="AT673" s="247">
        <v>1</v>
      </c>
      <c r="AU673" s="247">
        <v>1</v>
      </c>
      <c r="AV673" s="247">
        <v>1</v>
      </c>
      <c r="AW673" s="247">
        <v>1</v>
      </c>
      <c r="AX673" s="247">
        <v>1</v>
      </c>
      <c r="AY673" s="247">
        <v>1</v>
      </c>
      <c r="AZ673" s="247">
        <v>1</v>
      </c>
      <c r="BA673" s="247">
        <v>1</v>
      </c>
      <c r="BB673" s="247">
        <v>1</v>
      </c>
      <c r="BC673" s="247">
        <v>1</v>
      </c>
      <c r="BD673" s="247">
        <v>1</v>
      </c>
      <c r="BE673" s="247">
        <v>1</v>
      </c>
      <c r="BF673" s="247">
        <v>1</v>
      </c>
      <c r="BG673" s="247">
        <v>1</v>
      </c>
      <c r="BH673" s="247">
        <v>1</v>
      </c>
      <c r="BI673" s="247">
        <v>1</v>
      </c>
      <c r="BJ673" s="247">
        <v>1</v>
      </c>
      <c r="BK673" s="247">
        <v>1</v>
      </c>
      <c r="BL673" s="247"/>
      <c r="BM673" s="248"/>
    </row>
    <row r="674" spans="1:65" s="236" customFormat="1" ht="5.25">
      <c r="A674" s="243">
        <v>463</v>
      </c>
      <c r="B674" s="249" t="s">
        <v>955</v>
      </c>
      <c r="C674" s="245" t="s">
        <v>526</v>
      </c>
      <c r="D674" s="246">
        <v>0.075</v>
      </c>
      <c r="E674" s="247">
        <v>1</v>
      </c>
      <c r="F674" s="247">
        <v>1</v>
      </c>
      <c r="G674" s="247">
        <v>1</v>
      </c>
      <c r="H674" s="247">
        <v>1</v>
      </c>
      <c r="I674" s="247">
        <v>1</v>
      </c>
      <c r="J674" s="247">
        <v>1</v>
      </c>
      <c r="K674" s="247">
        <v>1</v>
      </c>
      <c r="L674" s="247">
        <v>1</v>
      </c>
      <c r="M674" s="247">
        <v>1</v>
      </c>
      <c r="N674" s="247">
        <v>1</v>
      </c>
      <c r="O674" s="247">
        <v>1</v>
      </c>
      <c r="P674" s="247">
        <v>1</v>
      </c>
      <c r="Q674" s="247">
        <v>1</v>
      </c>
      <c r="R674" s="247">
        <v>1</v>
      </c>
      <c r="S674" s="247">
        <v>1</v>
      </c>
      <c r="T674" s="247">
        <v>1</v>
      </c>
      <c r="U674" s="247">
        <v>1</v>
      </c>
      <c r="V674" s="247">
        <v>1</v>
      </c>
      <c r="W674" s="247">
        <v>1</v>
      </c>
      <c r="X674" s="247">
        <v>1</v>
      </c>
      <c r="Y674" s="247">
        <v>1</v>
      </c>
      <c r="Z674" s="247">
        <v>1</v>
      </c>
      <c r="AA674" s="247">
        <v>1</v>
      </c>
      <c r="AB674" s="247">
        <v>1</v>
      </c>
      <c r="AC674" s="247">
        <v>1</v>
      </c>
      <c r="AD674" s="247">
        <v>1</v>
      </c>
      <c r="AE674" s="247">
        <v>1</v>
      </c>
      <c r="AF674" s="247">
        <v>1</v>
      </c>
      <c r="AG674" s="247">
        <v>1</v>
      </c>
      <c r="AH674" s="247">
        <v>1</v>
      </c>
      <c r="AI674" s="247">
        <v>1</v>
      </c>
      <c r="AJ674" s="247">
        <v>1</v>
      </c>
      <c r="AK674" s="247">
        <v>1</v>
      </c>
      <c r="AL674" s="247">
        <v>1</v>
      </c>
      <c r="AM674" s="247">
        <v>1</v>
      </c>
      <c r="AN674" s="247">
        <v>1</v>
      </c>
      <c r="AO674" s="247">
        <v>1</v>
      </c>
      <c r="AP674" s="247">
        <v>1</v>
      </c>
      <c r="AQ674" s="247">
        <v>1</v>
      </c>
      <c r="AR674" s="247">
        <v>1</v>
      </c>
      <c r="AS674" s="247">
        <v>1</v>
      </c>
      <c r="AT674" s="247">
        <v>1</v>
      </c>
      <c r="AU674" s="247">
        <v>1</v>
      </c>
      <c r="AV674" s="247">
        <v>1</v>
      </c>
      <c r="AW674" s="247">
        <v>1</v>
      </c>
      <c r="AX674" s="247">
        <v>1</v>
      </c>
      <c r="AY674" s="247">
        <v>1</v>
      </c>
      <c r="AZ674" s="247">
        <v>1</v>
      </c>
      <c r="BA674" s="247">
        <v>1</v>
      </c>
      <c r="BB674" s="247">
        <v>1</v>
      </c>
      <c r="BC674" s="247">
        <v>1</v>
      </c>
      <c r="BD674" s="247">
        <v>1</v>
      </c>
      <c r="BE674" s="247">
        <v>1</v>
      </c>
      <c r="BF674" s="247">
        <v>1</v>
      </c>
      <c r="BG674" s="247">
        <v>1</v>
      </c>
      <c r="BH674" s="247">
        <v>1</v>
      </c>
      <c r="BI674" s="247">
        <v>1</v>
      </c>
      <c r="BJ674" s="247">
        <v>1</v>
      </c>
      <c r="BK674" s="247">
        <v>1</v>
      </c>
      <c r="BL674" s="247"/>
      <c r="BM674" s="248"/>
    </row>
    <row r="675" spans="1:65" s="236" customFormat="1" ht="5.25">
      <c r="A675" s="243">
        <v>464</v>
      </c>
      <c r="B675" s="249" t="s">
        <v>956</v>
      </c>
      <c r="C675" s="245" t="s">
        <v>526</v>
      </c>
      <c r="D675" s="246">
        <v>0.075</v>
      </c>
      <c r="E675" s="247">
        <v>1</v>
      </c>
      <c r="F675" s="247">
        <v>1</v>
      </c>
      <c r="G675" s="247">
        <v>1</v>
      </c>
      <c r="H675" s="247">
        <v>1</v>
      </c>
      <c r="I675" s="247">
        <v>1</v>
      </c>
      <c r="J675" s="247">
        <v>1</v>
      </c>
      <c r="K675" s="247">
        <v>1</v>
      </c>
      <c r="L675" s="247">
        <v>1</v>
      </c>
      <c r="M675" s="247">
        <v>1</v>
      </c>
      <c r="N675" s="247">
        <v>1</v>
      </c>
      <c r="O675" s="247">
        <v>1</v>
      </c>
      <c r="P675" s="247">
        <v>1</v>
      </c>
      <c r="Q675" s="247">
        <v>1</v>
      </c>
      <c r="R675" s="247">
        <v>1</v>
      </c>
      <c r="S675" s="247">
        <v>1</v>
      </c>
      <c r="T675" s="247">
        <v>1</v>
      </c>
      <c r="U675" s="247">
        <v>1</v>
      </c>
      <c r="V675" s="247">
        <v>1</v>
      </c>
      <c r="W675" s="247">
        <v>1</v>
      </c>
      <c r="X675" s="247">
        <v>1</v>
      </c>
      <c r="Y675" s="247">
        <v>1</v>
      </c>
      <c r="Z675" s="247">
        <v>1</v>
      </c>
      <c r="AA675" s="247">
        <v>1</v>
      </c>
      <c r="AB675" s="247">
        <v>1</v>
      </c>
      <c r="AC675" s="247">
        <v>1</v>
      </c>
      <c r="AD675" s="247">
        <v>1</v>
      </c>
      <c r="AE675" s="247">
        <v>1</v>
      </c>
      <c r="AF675" s="247">
        <v>1</v>
      </c>
      <c r="AG675" s="247">
        <v>1</v>
      </c>
      <c r="AH675" s="247">
        <v>1</v>
      </c>
      <c r="AI675" s="247">
        <v>1</v>
      </c>
      <c r="AJ675" s="247">
        <v>1</v>
      </c>
      <c r="AK675" s="247">
        <v>1</v>
      </c>
      <c r="AL675" s="247">
        <v>1</v>
      </c>
      <c r="AM675" s="247">
        <v>1</v>
      </c>
      <c r="AN675" s="247">
        <v>1</v>
      </c>
      <c r="AO675" s="247">
        <v>1</v>
      </c>
      <c r="AP675" s="247">
        <v>1</v>
      </c>
      <c r="AQ675" s="247">
        <v>1</v>
      </c>
      <c r="AR675" s="247">
        <v>1</v>
      </c>
      <c r="AS675" s="247">
        <v>1</v>
      </c>
      <c r="AT675" s="247">
        <v>1</v>
      </c>
      <c r="AU675" s="247">
        <v>1</v>
      </c>
      <c r="AV675" s="247">
        <v>1</v>
      </c>
      <c r="AW675" s="247">
        <v>1</v>
      </c>
      <c r="AX675" s="247">
        <v>1</v>
      </c>
      <c r="AY675" s="247">
        <v>1</v>
      </c>
      <c r="AZ675" s="247">
        <v>1</v>
      </c>
      <c r="BA675" s="247">
        <v>1</v>
      </c>
      <c r="BB675" s="247">
        <v>1</v>
      </c>
      <c r="BC675" s="247">
        <v>1</v>
      </c>
      <c r="BD675" s="247">
        <v>1</v>
      </c>
      <c r="BE675" s="247">
        <v>1</v>
      </c>
      <c r="BF675" s="247">
        <v>1</v>
      </c>
      <c r="BG675" s="247">
        <v>1</v>
      </c>
      <c r="BH675" s="247">
        <v>1</v>
      </c>
      <c r="BI675" s="247">
        <v>1</v>
      </c>
      <c r="BJ675" s="247">
        <v>1</v>
      </c>
      <c r="BK675" s="247">
        <v>1</v>
      </c>
      <c r="BL675" s="247"/>
      <c r="BM675" s="248"/>
    </row>
    <row r="676" spans="1:65" s="236" customFormat="1" ht="5.25">
      <c r="A676" s="243">
        <v>465</v>
      </c>
      <c r="B676" s="249" t="s">
        <v>957</v>
      </c>
      <c r="C676" s="245" t="s">
        <v>526</v>
      </c>
      <c r="D676" s="246">
        <v>0.078</v>
      </c>
      <c r="E676" s="247">
        <v>1</v>
      </c>
      <c r="F676" s="247">
        <v>1</v>
      </c>
      <c r="G676" s="247">
        <v>1</v>
      </c>
      <c r="H676" s="247">
        <v>1</v>
      </c>
      <c r="I676" s="247">
        <v>1</v>
      </c>
      <c r="J676" s="247">
        <v>1</v>
      </c>
      <c r="K676" s="247">
        <v>1</v>
      </c>
      <c r="L676" s="247">
        <v>1</v>
      </c>
      <c r="M676" s="247">
        <v>1</v>
      </c>
      <c r="N676" s="247">
        <v>1</v>
      </c>
      <c r="O676" s="247">
        <v>1</v>
      </c>
      <c r="P676" s="247">
        <v>1</v>
      </c>
      <c r="Q676" s="247">
        <v>1</v>
      </c>
      <c r="R676" s="247">
        <v>1</v>
      </c>
      <c r="S676" s="247">
        <v>1</v>
      </c>
      <c r="T676" s="247">
        <v>1</v>
      </c>
      <c r="U676" s="247">
        <v>1</v>
      </c>
      <c r="V676" s="247">
        <v>1</v>
      </c>
      <c r="W676" s="247">
        <v>1</v>
      </c>
      <c r="X676" s="247">
        <v>1</v>
      </c>
      <c r="Y676" s="247">
        <v>1</v>
      </c>
      <c r="Z676" s="247">
        <v>1</v>
      </c>
      <c r="AA676" s="247">
        <v>1</v>
      </c>
      <c r="AB676" s="247">
        <v>1</v>
      </c>
      <c r="AC676" s="247">
        <v>1</v>
      </c>
      <c r="AD676" s="247">
        <v>1</v>
      </c>
      <c r="AE676" s="247">
        <v>1</v>
      </c>
      <c r="AF676" s="247">
        <v>1</v>
      </c>
      <c r="AG676" s="247">
        <v>1</v>
      </c>
      <c r="AH676" s="247">
        <v>1</v>
      </c>
      <c r="AI676" s="247">
        <v>1</v>
      </c>
      <c r="AJ676" s="247">
        <v>1</v>
      </c>
      <c r="AK676" s="247">
        <v>1</v>
      </c>
      <c r="AL676" s="247">
        <v>1</v>
      </c>
      <c r="AM676" s="247">
        <v>1</v>
      </c>
      <c r="AN676" s="247">
        <v>1</v>
      </c>
      <c r="AO676" s="247">
        <v>1</v>
      </c>
      <c r="AP676" s="247">
        <v>1</v>
      </c>
      <c r="AQ676" s="247">
        <v>1</v>
      </c>
      <c r="AR676" s="247">
        <v>1</v>
      </c>
      <c r="AS676" s="247">
        <v>1</v>
      </c>
      <c r="AT676" s="247">
        <v>1</v>
      </c>
      <c r="AU676" s="247">
        <v>1</v>
      </c>
      <c r="AV676" s="247">
        <v>1</v>
      </c>
      <c r="AW676" s="247">
        <v>1</v>
      </c>
      <c r="AX676" s="247">
        <v>1</v>
      </c>
      <c r="AY676" s="247">
        <v>1</v>
      </c>
      <c r="AZ676" s="247">
        <v>1</v>
      </c>
      <c r="BA676" s="247">
        <v>1</v>
      </c>
      <c r="BB676" s="247">
        <v>1</v>
      </c>
      <c r="BC676" s="247">
        <v>1</v>
      </c>
      <c r="BD676" s="247">
        <v>1</v>
      </c>
      <c r="BE676" s="247">
        <v>1</v>
      </c>
      <c r="BF676" s="247">
        <v>1</v>
      </c>
      <c r="BG676" s="247">
        <v>1</v>
      </c>
      <c r="BH676" s="247">
        <v>1</v>
      </c>
      <c r="BI676" s="247">
        <v>1</v>
      </c>
      <c r="BJ676" s="247">
        <v>1</v>
      </c>
      <c r="BK676" s="247">
        <v>1</v>
      </c>
      <c r="BL676" s="247"/>
      <c r="BM676" s="248"/>
    </row>
    <row r="677" spans="1:65" s="236" customFormat="1" ht="5.25">
      <c r="A677" s="243">
        <v>466</v>
      </c>
      <c r="B677" s="249" t="s">
        <v>958</v>
      </c>
      <c r="C677" s="245" t="s">
        <v>526</v>
      </c>
      <c r="D677" s="246">
        <v>0.075</v>
      </c>
      <c r="E677" s="247">
        <v>1</v>
      </c>
      <c r="F677" s="247">
        <v>1</v>
      </c>
      <c r="G677" s="247">
        <v>1</v>
      </c>
      <c r="H677" s="247">
        <v>1</v>
      </c>
      <c r="I677" s="247">
        <v>1</v>
      </c>
      <c r="J677" s="247">
        <v>1</v>
      </c>
      <c r="K677" s="247">
        <v>1</v>
      </c>
      <c r="L677" s="247">
        <v>1</v>
      </c>
      <c r="M677" s="247">
        <v>1</v>
      </c>
      <c r="N677" s="247">
        <v>1</v>
      </c>
      <c r="O677" s="247">
        <v>1</v>
      </c>
      <c r="P677" s="247">
        <v>1</v>
      </c>
      <c r="Q677" s="247">
        <v>1</v>
      </c>
      <c r="R677" s="247">
        <v>1</v>
      </c>
      <c r="S677" s="247">
        <v>1</v>
      </c>
      <c r="T677" s="247">
        <v>1</v>
      </c>
      <c r="U677" s="247">
        <v>1</v>
      </c>
      <c r="V677" s="247">
        <v>1</v>
      </c>
      <c r="W677" s="247">
        <v>1</v>
      </c>
      <c r="X677" s="247">
        <v>1</v>
      </c>
      <c r="Y677" s="247">
        <v>1</v>
      </c>
      <c r="Z677" s="247">
        <v>1</v>
      </c>
      <c r="AA677" s="247">
        <v>1</v>
      </c>
      <c r="AB677" s="247">
        <v>1</v>
      </c>
      <c r="AC677" s="247">
        <v>1</v>
      </c>
      <c r="AD677" s="247">
        <v>1</v>
      </c>
      <c r="AE677" s="247">
        <v>1</v>
      </c>
      <c r="AF677" s="247">
        <v>1</v>
      </c>
      <c r="AG677" s="247">
        <v>1</v>
      </c>
      <c r="AH677" s="247">
        <v>1</v>
      </c>
      <c r="AI677" s="247">
        <v>1</v>
      </c>
      <c r="AJ677" s="247">
        <v>1</v>
      </c>
      <c r="AK677" s="247">
        <v>1</v>
      </c>
      <c r="AL677" s="247">
        <v>1</v>
      </c>
      <c r="AM677" s="247">
        <v>1</v>
      </c>
      <c r="AN677" s="247">
        <v>1</v>
      </c>
      <c r="AO677" s="247">
        <v>1</v>
      </c>
      <c r="AP677" s="247">
        <v>1</v>
      </c>
      <c r="AQ677" s="247">
        <v>1</v>
      </c>
      <c r="AR677" s="247">
        <v>1</v>
      </c>
      <c r="AS677" s="247">
        <v>1</v>
      </c>
      <c r="AT677" s="247">
        <v>1</v>
      </c>
      <c r="AU677" s="247">
        <v>1</v>
      </c>
      <c r="AV677" s="247">
        <v>1</v>
      </c>
      <c r="AW677" s="247">
        <v>1</v>
      </c>
      <c r="AX677" s="247">
        <v>1</v>
      </c>
      <c r="AY677" s="247">
        <v>1</v>
      </c>
      <c r="AZ677" s="247">
        <v>1</v>
      </c>
      <c r="BA677" s="247">
        <v>1</v>
      </c>
      <c r="BB677" s="247">
        <v>1</v>
      </c>
      <c r="BC677" s="247">
        <v>1</v>
      </c>
      <c r="BD677" s="247">
        <v>1</v>
      </c>
      <c r="BE677" s="247">
        <v>1</v>
      </c>
      <c r="BF677" s="247">
        <v>1</v>
      </c>
      <c r="BG677" s="247">
        <v>1</v>
      </c>
      <c r="BH677" s="247">
        <v>1</v>
      </c>
      <c r="BI677" s="247">
        <v>1</v>
      </c>
      <c r="BJ677" s="247">
        <v>1</v>
      </c>
      <c r="BK677" s="247">
        <v>1</v>
      </c>
      <c r="BL677" s="247"/>
      <c r="BM677" s="248"/>
    </row>
    <row r="678" spans="1:65" s="236" customFormat="1" ht="5.25">
      <c r="A678" s="243">
        <v>467</v>
      </c>
      <c r="B678" s="249" t="s">
        <v>272</v>
      </c>
      <c r="C678" s="245" t="s">
        <v>526</v>
      </c>
      <c r="D678" s="246">
        <v>0.07</v>
      </c>
      <c r="E678" s="247">
        <v>1</v>
      </c>
      <c r="F678" s="247">
        <v>1</v>
      </c>
      <c r="G678" s="247">
        <v>1</v>
      </c>
      <c r="H678" s="247">
        <v>1</v>
      </c>
      <c r="I678" s="247">
        <v>1</v>
      </c>
      <c r="J678" s="247">
        <v>1</v>
      </c>
      <c r="K678" s="247">
        <v>1</v>
      </c>
      <c r="L678" s="247">
        <v>1</v>
      </c>
      <c r="M678" s="247">
        <v>1</v>
      </c>
      <c r="N678" s="247">
        <v>1</v>
      </c>
      <c r="O678" s="247">
        <v>1</v>
      </c>
      <c r="P678" s="247">
        <v>1</v>
      </c>
      <c r="Q678" s="247">
        <v>1</v>
      </c>
      <c r="R678" s="247">
        <v>1</v>
      </c>
      <c r="S678" s="247">
        <v>1</v>
      </c>
      <c r="T678" s="247">
        <v>1</v>
      </c>
      <c r="U678" s="247">
        <v>1</v>
      </c>
      <c r="V678" s="247">
        <v>1</v>
      </c>
      <c r="W678" s="247">
        <v>1</v>
      </c>
      <c r="X678" s="247">
        <v>1</v>
      </c>
      <c r="Y678" s="247">
        <v>1</v>
      </c>
      <c r="Z678" s="247">
        <v>1</v>
      </c>
      <c r="AA678" s="247">
        <v>1</v>
      </c>
      <c r="AB678" s="247">
        <v>1</v>
      </c>
      <c r="AC678" s="247">
        <v>1</v>
      </c>
      <c r="AD678" s="247">
        <v>1</v>
      </c>
      <c r="AE678" s="247">
        <v>1</v>
      </c>
      <c r="AF678" s="247">
        <v>1</v>
      </c>
      <c r="AG678" s="247">
        <v>1</v>
      </c>
      <c r="AH678" s="247">
        <v>1</v>
      </c>
      <c r="AI678" s="247">
        <v>1</v>
      </c>
      <c r="AJ678" s="247">
        <v>1</v>
      </c>
      <c r="AK678" s="247">
        <v>1</v>
      </c>
      <c r="AL678" s="247">
        <v>1</v>
      </c>
      <c r="AM678" s="247">
        <v>1</v>
      </c>
      <c r="AN678" s="247">
        <v>1</v>
      </c>
      <c r="AO678" s="247">
        <v>1</v>
      </c>
      <c r="AP678" s="247">
        <v>1</v>
      </c>
      <c r="AQ678" s="247">
        <v>1</v>
      </c>
      <c r="AR678" s="247">
        <v>1</v>
      </c>
      <c r="AS678" s="247">
        <v>1</v>
      </c>
      <c r="AT678" s="247">
        <v>1</v>
      </c>
      <c r="AU678" s="247">
        <v>1</v>
      </c>
      <c r="AV678" s="247">
        <v>1</v>
      </c>
      <c r="AW678" s="247">
        <v>1</v>
      </c>
      <c r="AX678" s="247">
        <v>1</v>
      </c>
      <c r="AY678" s="247">
        <v>1</v>
      </c>
      <c r="AZ678" s="247">
        <v>1</v>
      </c>
      <c r="BA678" s="247">
        <v>1</v>
      </c>
      <c r="BB678" s="247">
        <v>1</v>
      </c>
      <c r="BC678" s="247">
        <v>1</v>
      </c>
      <c r="BD678" s="247">
        <v>1</v>
      </c>
      <c r="BE678" s="247">
        <v>1</v>
      </c>
      <c r="BF678" s="247">
        <v>1</v>
      </c>
      <c r="BG678" s="247">
        <v>1</v>
      </c>
      <c r="BH678" s="247">
        <v>1</v>
      </c>
      <c r="BI678" s="247">
        <v>1</v>
      </c>
      <c r="BJ678" s="247">
        <v>1</v>
      </c>
      <c r="BK678" s="247">
        <v>1</v>
      </c>
      <c r="BL678" s="247"/>
      <c r="BM678" s="248"/>
    </row>
    <row r="679" spans="1:65" s="236" customFormat="1" ht="5.25">
      <c r="A679" s="243">
        <v>468</v>
      </c>
      <c r="B679" s="249" t="s">
        <v>959</v>
      </c>
      <c r="C679" s="245" t="s">
        <v>526</v>
      </c>
      <c r="D679" s="246">
        <v>0.075</v>
      </c>
      <c r="E679" s="247">
        <v>1</v>
      </c>
      <c r="F679" s="247">
        <v>1</v>
      </c>
      <c r="G679" s="247">
        <v>1</v>
      </c>
      <c r="H679" s="247">
        <v>1</v>
      </c>
      <c r="I679" s="247">
        <v>1</v>
      </c>
      <c r="J679" s="247">
        <v>1</v>
      </c>
      <c r="K679" s="247">
        <v>1</v>
      </c>
      <c r="L679" s="247">
        <v>1</v>
      </c>
      <c r="M679" s="247">
        <v>1</v>
      </c>
      <c r="N679" s="247">
        <v>1</v>
      </c>
      <c r="O679" s="247">
        <v>1</v>
      </c>
      <c r="P679" s="247">
        <v>1</v>
      </c>
      <c r="Q679" s="247">
        <v>1</v>
      </c>
      <c r="R679" s="247">
        <v>1</v>
      </c>
      <c r="S679" s="247">
        <v>1</v>
      </c>
      <c r="T679" s="247">
        <v>1</v>
      </c>
      <c r="U679" s="247">
        <v>1</v>
      </c>
      <c r="V679" s="247">
        <v>1</v>
      </c>
      <c r="W679" s="247">
        <v>1</v>
      </c>
      <c r="X679" s="247">
        <v>1</v>
      </c>
      <c r="Y679" s="247">
        <v>1</v>
      </c>
      <c r="Z679" s="247">
        <v>1</v>
      </c>
      <c r="AA679" s="247">
        <v>1</v>
      </c>
      <c r="AB679" s="247">
        <v>1</v>
      </c>
      <c r="AC679" s="247">
        <v>1</v>
      </c>
      <c r="AD679" s="247">
        <v>1</v>
      </c>
      <c r="AE679" s="247">
        <v>1</v>
      </c>
      <c r="AF679" s="247">
        <v>1</v>
      </c>
      <c r="AG679" s="247">
        <v>1</v>
      </c>
      <c r="AH679" s="247">
        <v>1</v>
      </c>
      <c r="AI679" s="247">
        <v>1</v>
      </c>
      <c r="AJ679" s="247">
        <v>1</v>
      </c>
      <c r="AK679" s="247">
        <v>1</v>
      </c>
      <c r="AL679" s="247">
        <v>1</v>
      </c>
      <c r="AM679" s="247">
        <v>1</v>
      </c>
      <c r="AN679" s="247">
        <v>1</v>
      </c>
      <c r="AO679" s="247">
        <v>1</v>
      </c>
      <c r="AP679" s="247">
        <v>1</v>
      </c>
      <c r="AQ679" s="247">
        <v>1</v>
      </c>
      <c r="AR679" s="247">
        <v>1</v>
      </c>
      <c r="AS679" s="247">
        <v>1</v>
      </c>
      <c r="AT679" s="247">
        <v>1</v>
      </c>
      <c r="AU679" s="247">
        <v>1</v>
      </c>
      <c r="AV679" s="247">
        <v>1</v>
      </c>
      <c r="AW679" s="247">
        <v>1</v>
      </c>
      <c r="AX679" s="247">
        <v>1</v>
      </c>
      <c r="AY679" s="247">
        <v>1</v>
      </c>
      <c r="AZ679" s="247">
        <v>1</v>
      </c>
      <c r="BA679" s="247">
        <v>1</v>
      </c>
      <c r="BB679" s="247">
        <v>1</v>
      </c>
      <c r="BC679" s="247">
        <v>1</v>
      </c>
      <c r="BD679" s="247">
        <v>1</v>
      </c>
      <c r="BE679" s="247">
        <v>1</v>
      </c>
      <c r="BF679" s="247">
        <v>1</v>
      </c>
      <c r="BG679" s="247">
        <v>1</v>
      </c>
      <c r="BH679" s="247">
        <v>1</v>
      </c>
      <c r="BI679" s="247">
        <v>1</v>
      </c>
      <c r="BJ679" s="247">
        <v>1</v>
      </c>
      <c r="BK679" s="247">
        <v>1</v>
      </c>
      <c r="BL679" s="247"/>
      <c r="BM679" s="248"/>
    </row>
    <row r="680" spans="1:65" s="236" customFormat="1" ht="5.25">
      <c r="A680" s="243">
        <v>469</v>
      </c>
      <c r="B680" s="249" t="s">
        <v>960</v>
      </c>
      <c r="C680" s="245" t="s">
        <v>526</v>
      </c>
      <c r="D680" s="246">
        <v>0.075</v>
      </c>
      <c r="E680" s="247">
        <v>1</v>
      </c>
      <c r="F680" s="247">
        <v>1</v>
      </c>
      <c r="G680" s="247">
        <v>1</v>
      </c>
      <c r="H680" s="247">
        <v>1</v>
      </c>
      <c r="I680" s="247">
        <v>1</v>
      </c>
      <c r="J680" s="247">
        <v>1</v>
      </c>
      <c r="K680" s="247">
        <v>1</v>
      </c>
      <c r="L680" s="247">
        <v>1</v>
      </c>
      <c r="M680" s="247">
        <v>1</v>
      </c>
      <c r="N680" s="247">
        <v>1</v>
      </c>
      <c r="O680" s="247">
        <v>1</v>
      </c>
      <c r="P680" s="247">
        <v>1</v>
      </c>
      <c r="Q680" s="247">
        <v>1</v>
      </c>
      <c r="R680" s="247">
        <v>1</v>
      </c>
      <c r="S680" s="247">
        <v>1</v>
      </c>
      <c r="T680" s="247">
        <v>1</v>
      </c>
      <c r="U680" s="247">
        <v>1</v>
      </c>
      <c r="V680" s="247">
        <v>1</v>
      </c>
      <c r="W680" s="247">
        <v>1</v>
      </c>
      <c r="X680" s="247">
        <v>1</v>
      </c>
      <c r="Y680" s="247">
        <v>1</v>
      </c>
      <c r="Z680" s="247">
        <v>1</v>
      </c>
      <c r="AA680" s="247">
        <v>1</v>
      </c>
      <c r="AB680" s="247">
        <v>1</v>
      </c>
      <c r="AC680" s="247">
        <v>1</v>
      </c>
      <c r="AD680" s="247">
        <v>1</v>
      </c>
      <c r="AE680" s="247">
        <v>1</v>
      </c>
      <c r="AF680" s="247">
        <v>1</v>
      </c>
      <c r="AG680" s="247">
        <v>1</v>
      </c>
      <c r="AH680" s="247">
        <v>1</v>
      </c>
      <c r="AI680" s="247">
        <v>1</v>
      </c>
      <c r="AJ680" s="247">
        <v>1</v>
      </c>
      <c r="AK680" s="247">
        <v>1</v>
      </c>
      <c r="AL680" s="247">
        <v>1</v>
      </c>
      <c r="AM680" s="247">
        <v>1</v>
      </c>
      <c r="AN680" s="247">
        <v>1</v>
      </c>
      <c r="AO680" s="247">
        <v>1</v>
      </c>
      <c r="AP680" s="247">
        <v>1</v>
      </c>
      <c r="AQ680" s="247">
        <v>1</v>
      </c>
      <c r="AR680" s="247">
        <v>1</v>
      </c>
      <c r="AS680" s="247">
        <v>1</v>
      </c>
      <c r="AT680" s="247">
        <v>1</v>
      </c>
      <c r="AU680" s="247">
        <v>1</v>
      </c>
      <c r="AV680" s="247">
        <v>1</v>
      </c>
      <c r="AW680" s="247">
        <v>1</v>
      </c>
      <c r="AX680" s="247">
        <v>1</v>
      </c>
      <c r="AY680" s="247">
        <v>1</v>
      </c>
      <c r="AZ680" s="247">
        <v>1</v>
      </c>
      <c r="BA680" s="247">
        <v>1</v>
      </c>
      <c r="BB680" s="247">
        <v>1</v>
      </c>
      <c r="BC680" s="247">
        <v>1</v>
      </c>
      <c r="BD680" s="247">
        <v>1</v>
      </c>
      <c r="BE680" s="247">
        <v>1</v>
      </c>
      <c r="BF680" s="247">
        <v>1</v>
      </c>
      <c r="BG680" s="247">
        <v>1</v>
      </c>
      <c r="BH680" s="247">
        <v>1</v>
      </c>
      <c r="BI680" s="247">
        <v>1</v>
      </c>
      <c r="BJ680" s="247">
        <v>1</v>
      </c>
      <c r="BK680" s="247">
        <v>1</v>
      </c>
      <c r="BL680" s="247"/>
      <c r="BM680" s="248"/>
    </row>
    <row r="681" spans="1:65" s="236" customFormat="1" ht="5.25">
      <c r="A681" s="243">
        <v>470</v>
      </c>
      <c r="B681" s="249" t="s">
        <v>961</v>
      </c>
      <c r="C681" s="245" t="s">
        <v>526</v>
      </c>
      <c r="D681" s="246">
        <v>0.08</v>
      </c>
      <c r="E681" s="247">
        <v>1</v>
      </c>
      <c r="F681" s="247">
        <v>1</v>
      </c>
      <c r="G681" s="247">
        <v>1</v>
      </c>
      <c r="H681" s="247">
        <v>1</v>
      </c>
      <c r="I681" s="247">
        <v>1</v>
      </c>
      <c r="J681" s="247">
        <v>1</v>
      </c>
      <c r="K681" s="247">
        <v>1</v>
      </c>
      <c r="L681" s="247">
        <v>1</v>
      </c>
      <c r="M681" s="247">
        <v>1</v>
      </c>
      <c r="N681" s="247">
        <v>1</v>
      </c>
      <c r="O681" s="247">
        <v>1</v>
      </c>
      <c r="P681" s="247">
        <v>1</v>
      </c>
      <c r="Q681" s="247">
        <v>1</v>
      </c>
      <c r="R681" s="247">
        <v>1</v>
      </c>
      <c r="S681" s="247">
        <v>1</v>
      </c>
      <c r="T681" s="247">
        <v>1</v>
      </c>
      <c r="U681" s="247">
        <v>1</v>
      </c>
      <c r="V681" s="247">
        <v>1</v>
      </c>
      <c r="W681" s="247">
        <v>1</v>
      </c>
      <c r="X681" s="247">
        <v>1</v>
      </c>
      <c r="Y681" s="247">
        <v>1</v>
      </c>
      <c r="Z681" s="247">
        <v>1</v>
      </c>
      <c r="AA681" s="247">
        <v>1</v>
      </c>
      <c r="AB681" s="247">
        <v>1</v>
      </c>
      <c r="AC681" s="247">
        <v>1</v>
      </c>
      <c r="AD681" s="247">
        <v>1</v>
      </c>
      <c r="AE681" s="247">
        <v>1</v>
      </c>
      <c r="AF681" s="247">
        <v>1</v>
      </c>
      <c r="AG681" s="247">
        <v>1</v>
      </c>
      <c r="AH681" s="247">
        <v>1</v>
      </c>
      <c r="AI681" s="247">
        <v>1</v>
      </c>
      <c r="AJ681" s="247">
        <v>1</v>
      </c>
      <c r="AK681" s="247">
        <v>1</v>
      </c>
      <c r="AL681" s="247">
        <v>1</v>
      </c>
      <c r="AM681" s="247">
        <v>1</v>
      </c>
      <c r="AN681" s="247">
        <v>1</v>
      </c>
      <c r="AO681" s="247">
        <v>1</v>
      </c>
      <c r="AP681" s="247">
        <v>1</v>
      </c>
      <c r="AQ681" s="247">
        <v>1</v>
      </c>
      <c r="AR681" s="247">
        <v>1</v>
      </c>
      <c r="AS681" s="247">
        <v>1</v>
      </c>
      <c r="AT681" s="247">
        <v>1</v>
      </c>
      <c r="AU681" s="247">
        <v>1</v>
      </c>
      <c r="AV681" s="247">
        <v>1</v>
      </c>
      <c r="AW681" s="247">
        <v>1</v>
      </c>
      <c r="AX681" s="247">
        <v>1</v>
      </c>
      <c r="AY681" s="247">
        <v>1</v>
      </c>
      <c r="AZ681" s="247">
        <v>1</v>
      </c>
      <c r="BA681" s="247">
        <v>1</v>
      </c>
      <c r="BB681" s="247">
        <v>1</v>
      </c>
      <c r="BC681" s="247">
        <v>1</v>
      </c>
      <c r="BD681" s="247">
        <v>1</v>
      </c>
      <c r="BE681" s="247">
        <v>1</v>
      </c>
      <c r="BF681" s="247">
        <v>1</v>
      </c>
      <c r="BG681" s="247">
        <v>1</v>
      </c>
      <c r="BH681" s="247">
        <v>1</v>
      </c>
      <c r="BI681" s="247">
        <v>1</v>
      </c>
      <c r="BJ681" s="247">
        <v>1</v>
      </c>
      <c r="BK681" s="247">
        <v>1</v>
      </c>
      <c r="BL681" s="247"/>
      <c r="BM681" s="248"/>
    </row>
    <row r="682" spans="1:65" s="236" customFormat="1" ht="5.25">
      <c r="A682" s="243">
        <v>471</v>
      </c>
      <c r="B682" s="249" t="s">
        <v>962</v>
      </c>
      <c r="C682" s="245" t="s">
        <v>526</v>
      </c>
      <c r="D682" s="246">
        <v>0.075</v>
      </c>
      <c r="E682" s="247">
        <v>1</v>
      </c>
      <c r="F682" s="247">
        <v>1</v>
      </c>
      <c r="G682" s="247">
        <v>1</v>
      </c>
      <c r="H682" s="247">
        <v>1</v>
      </c>
      <c r="I682" s="247">
        <v>1</v>
      </c>
      <c r="J682" s="247">
        <v>1</v>
      </c>
      <c r="K682" s="247">
        <v>1</v>
      </c>
      <c r="L682" s="247">
        <v>1</v>
      </c>
      <c r="M682" s="247">
        <v>1</v>
      </c>
      <c r="N682" s="247">
        <v>1</v>
      </c>
      <c r="O682" s="247">
        <v>1</v>
      </c>
      <c r="P682" s="247">
        <v>1</v>
      </c>
      <c r="Q682" s="247">
        <v>1</v>
      </c>
      <c r="R682" s="247">
        <v>1</v>
      </c>
      <c r="S682" s="247">
        <v>1</v>
      </c>
      <c r="T682" s="247">
        <v>1</v>
      </c>
      <c r="U682" s="247">
        <v>1</v>
      </c>
      <c r="V682" s="247">
        <v>1</v>
      </c>
      <c r="W682" s="247">
        <v>1</v>
      </c>
      <c r="X682" s="247">
        <v>1</v>
      </c>
      <c r="Y682" s="247">
        <v>1</v>
      </c>
      <c r="Z682" s="247">
        <v>1</v>
      </c>
      <c r="AA682" s="247">
        <v>1</v>
      </c>
      <c r="AB682" s="247">
        <v>1</v>
      </c>
      <c r="AC682" s="247">
        <v>1</v>
      </c>
      <c r="AD682" s="247">
        <v>1</v>
      </c>
      <c r="AE682" s="247">
        <v>1</v>
      </c>
      <c r="AF682" s="247">
        <v>1</v>
      </c>
      <c r="AG682" s="247">
        <v>1</v>
      </c>
      <c r="AH682" s="247">
        <v>1</v>
      </c>
      <c r="AI682" s="247">
        <v>1</v>
      </c>
      <c r="AJ682" s="247">
        <v>1</v>
      </c>
      <c r="AK682" s="247">
        <v>1</v>
      </c>
      <c r="AL682" s="247">
        <v>1</v>
      </c>
      <c r="AM682" s="247">
        <v>1</v>
      </c>
      <c r="AN682" s="247">
        <v>1</v>
      </c>
      <c r="AO682" s="247">
        <v>1</v>
      </c>
      <c r="AP682" s="247">
        <v>1</v>
      </c>
      <c r="AQ682" s="247">
        <v>1</v>
      </c>
      <c r="AR682" s="247">
        <v>1</v>
      </c>
      <c r="AS682" s="247">
        <v>1</v>
      </c>
      <c r="AT682" s="247">
        <v>1</v>
      </c>
      <c r="AU682" s="247">
        <v>1</v>
      </c>
      <c r="AV682" s="247">
        <v>1</v>
      </c>
      <c r="AW682" s="247">
        <v>1</v>
      </c>
      <c r="AX682" s="247">
        <v>1</v>
      </c>
      <c r="AY682" s="247">
        <v>1</v>
      </c>
      <c r="AZ682" s="247">
        <v>1</v>
      </c>
      <c r="BA682" s="247">
        <v>1</v>
      </c>
      <c r="BB682" s="247">
        <v>1</v>
      </c>
      <c r="BC682" s="247">
        <v>1</v>
      </c>
      <c r="BD682" s="247">
        <v>1</v>
      </c>
      <c r="BE682" s="247">
        <v>1</v>
      </c>
      <c r="BF682" s="247">
        <v>1</v>
      </c>
      <c r="BG682" s="247">
        <v>1</v>
      </c>
      <c r="BH682" s="247">
        <v>1</v>
      </c>
      <c r="BI682" s="247">
        <v>1</v>
      </c>
      <c r="BJ682" s="247">
        <v>1</v>
      </c>
      <c r="BK682" s="247">
        <v>1</v>
      </c>
      <c r="BL682" s="247"/>
      <c r="BM682" s="248"/>
    </row>
    <row r="683" spans="1:65" s="236" customFormat="1" ht="5.25">
      <c r="A683" s="243">
        <v>472</v>
      </c>
      <c r="B683" s="249" t="s">
        <v>963</v>
      </c>
      <c r="C683" s="245" t="s">
        <v>526</v>
      </c>
      <c r="D683" s="246">
        <v>0.08</v>
      </c>
      <c r="E683" s="247">
        <v>1</v>
      </c>
      <c r="F683" s="247">
        <v>1</v>
      </c>
      <c r="G683" s="247">
        <v>1</v>
      </c>
      <c r="H683" s="247">
        <v>1</v>
      </c>
      <c r="I683" s="247">
        <v>1</v>
      </c>
      <c r="J683" s="247">
        <v>1</v>
      </c>
      <c r="K683" s="247">
        <v>1</v>
      </c>
      <c r="L683" s="247">
        <v>1</v>
      </c>
      <c r="M683" s="247">
        <v>1</v>
      </c>
      <c r="N683" s="247">
        <v>1</v>
      </c>
      <c r="O683" s="247">
        <v>1</v>
      </c>
      <c r="P683" s="247">
        <v>1</v>
      </c>
      <c r="Q683" s="247">
        <v>1</v>
      </c>
      <c r="R683" s="247">
        <v>1</v>
      </c>
      <c r="S683" s="247">
        <v>1</v>
      </c>
      <c r="T683" s="247">
        <v>1</v>
      </c>
      <c r="U683" s="247">
        <v>1</v>
      </c>
      <c r="V683" s="247">
        <v>1</v>
      </c>
      <c r="W683" s="247">
        <v>1</v>
      </c>
      <c r="X683" s="247">
        <v>1</v>
      </c>
      <c r="Y683" s="247">
        <v>1</v>
      </c>
      <c r="Z683" s="247">
        <v>1</v>
      </c>
      <c r="AA683" s="247">
        <v>1</v>
      </c>
      <c r="AB683" s="247">
        <v>1</v>
      </c>
      <c r="AC683" s="247">
        <v>1</v>
      </c>
      <c r="AD683" s="247">
        <v>1</v>
      </c>
      <c r="AE683" s="247">
        <v>1</v>
      </c>
      <c r="AF683" s="247">
        <v>1</v>
      </c>
      <c r="AG683" s="247">
        <v>1</v>
      </c>
      <c r="AH683" s="247">
        <v>1</v>
      </c>
      <c r="AI683" s="247">
        <v>1</v>
      </c>
      <c r="AJ683" s="247">
        <v>1</v>
      </c>
      <c r="AK683" s="247">
        <v>1</v>
      </c>
      <c r="AL683" s="247">
        <v>1</v>
      </c>
      <c r="AM683" s="247">
        <v>1</v>
      </c>
      <c r="AN683" s="247">
        <v>1</v>
      </c>
      <c r="AO683" s="247">
        <v>1</v>
      </c>
      <c r="AP683" s="247">
        <v>1</v>
      </c>
      <c r="AQ683" s="247">
        <v>1</v>
      </c>
      <c r="AR683" s="247">
        <v>1</v>
      </c>
      <c r="AS683" s="247">
        <v>1</v>
      </c>
      <c r="AT683" s="247">
        <v>1</v>
      </c>
      <c r="AU683" s="247">
        <v>1</v>
      </c>
      <c r="AV683" s="247">
        <v>1</v>
      </c>
      <c r="AW683" s="247">
        <v>1</v>
      </c>
      <c r="AX683" s="247">
        <v>1</v>
      </c>
      <c r="AY683" s="247">
        <v>1</v>
      </c>
      <c r="AZ683" s="247">
        <v>1</v>
      </c>
      <c r="BA683" s="247">
        <v>1</v>
      </c>
      <c r="BB683" s="247">
        <v>1</v>
      </c>
      <c r="BC683" s="247">
        <v>1</v>
      </c>
      <c r="BD683" s="247">
        <v>1</v>
      </c>
      <c r="BE683" s="247">
        <v>1</v>
      </c>
      <c r="BF683" s="247">
        <v>1</v>
      </c>
      <c r="BG683" s="247">
        <v>1</v>
      </c>
      <c r="BH683" s="247">
        <v>1</v>
      </c>
      <c r="BI683" s="247">
        <v>1</v>
      </c>
      <c r="BJ683" s="247">
        <v>1</v>
      </c>
      <c r="BK683" s="247">
        <v>1</v>
      </c>
      <c r="BL683" s="247"/>
      <c r="BM683" s="248"/>
    </row>
    <row r="684" spans="1:65" s="236" customFormat="1" ht="5.25">
      <c r="A684" s="243">
        <v>473</v>
      </c>
      <c r="B684" s="249" t="s">
        <v>964</v>
      </c>
      <c r="C684" s="245" t="s">
        <v>526</v>
      </c>
      <c r="D684" s="246">
        <v>0.07</v>
      </c>
      <c r="E684" s="247">
        <v>1</v>
      </c>
      <c r="F684" s="247">
        <v>1</v>
      </c>
      <c r="G684" s="247">
        <v>1</v>
      </c>
      <c r="H684" s="247">
        <v>1</v>
      </c>
      <c r="I684" s="247">
        <v>1</v>
      </c>
      <c r="J684" s="247">
        <v>1</v>
      </c>
      <c r="K684" s="247">
        <v>1</v>
      </c>
      <c r="L684" s="247">
        <v>1</v>
      </c>
      <c r="M684" s="247">
        <v>1</v>
      </c>
      <c r="N684" s="247">
        <v>1</v>
      </c>
      <c r="O684" s="247">
        <v>1</v>
      </c>
      <c r="P684" s="247">
        <v>1</v>
      </c>
      <c r="Q684" s="247">
        <v>1</v>
      </c>
      <c r="R684" s="247">
        <v>1</v>
      </c>
      <c r="S684" s="247">
        <v>1</v>
      </c>
      <c r="T684" s="247">
        <v>1</v>
      </c>
      <c r="U684" s="247">
        <v>1</v>
      </c>
      <c r="V684" s="247">
        <v>1</v>
      </c>
      <c r="W684" s="247">
        <v>1</v>
      </c>
      <c r="X684" s="247">
        <v>1</v>
      </c>
      <c r="Y684" s="247">
        <v>1</v>
      </c>
      <c r="Z684" s="247">
        <v>1</v>
      </c>
      <c r="AA684" s="247">
        <v>1</v>
      </c>
      <c r="AB684" s="247">
        <v>1</v>
      </c>
      <c r="AC684" s="247">
        <v>1</v>
      </c>
      <c r="AD684" s="247">
        <v>1</v>
      </c>
      <c r="AE684" s="247">
        <v>1</v>
      </c>
      <c r="AF684" s="247">
        <v>1</v>
      </c>
      <c r="AG684" s="247">
        <v>1</v>
      </c>
      <c r="AH684" s="247">
        <v>1</v>
      </c>
      <c r="AI684" s="247">
        <v>1</v>
      </c>
      <c r="AJ684" s="247">
        <v>1</v>
      </c>
      <c r="AK684" s="247">
        <v>1</v>
      </c>
      <c r="AL684" s="247">
        <v>1</v>
      </c>
      <c r="AM684" s="247">
        <v>1</v>
      </c>
      <c r="AN684" s="247">
        <v>1</v>
      </c>
      <c r="AO684" s="247">
        <v>1</v>
      </c>
      <c r="AP684" s="247">
        <v>1</v>
      </c>
      <c r="AQ684" s="247">
        <v>1</v>
      </c>
      <c r="AR684" s="247">
        <v>1</v>
      </c>
      <c r="AS684" s="247">
        <v>1</v>
      </c>
      <c r="AT684" s="247">
        <v>1</v>
      </c>
      <c r="AU684" s="247">
        <v>1</v>
      </c>
      <c r="AV684" s="247">
        <v>1</v>
      </c>
      <c r="AW684" s="247">
        <v>1</v>
      </c>
      <c r="AX684" s="247">
        <v>1</v>
      </c>
      <c r="AY684" s="247">
        <v>1</v>
      </c>
      <c r="AZ684" s="247">
        <v>1</v>
      </c>
      <c r="BA684" s="247">
        <v>1</v>
      </c>
      <c r="BB684" s="247">
        <v>1</v>
      </c>
      <c r="BC684" s="247">
        <v>1</v>
      </c>
      <c r="BD684" s="247">
        <v>1</v>
      </c>
      <c r="BE684" s="247">
        <v>1</v>
      </c>
      <c r="BF684" s="247">
        <v>1</v>
      </c>
      <c r="BG684" s="247">
        <v>1</v>
      </c>
      <c r="BH684" s="247">
        <v>1</v>
      </c>
      <c r="BI684" s="247">
        <v>1</v>
      </c>
      <c r="BJ684" s="247">
        <v>1</v>
      </c>
      <c r="BK684" s="247">
        <v>1</v>
      </c>
      <c r="BL684" s="247"/>
      <c r="BM684" s="248"/>
    </row>
    <row r="685" spans="1:65" s="236" customFormat="1" ht="5.25">
      <c r="A685" s="243">
        <v>474</v>
      </c>
      <c r="B685" s="249" t="s">
        <v>965</v>
      </c>
      <c r="C685" s="245" t="s">
        <v>526</v>
      </c>
      <c r="D685" s="246">
        <v>0.07</v>
      </c>
      <c r="E685" s="247">
        <v>1</v>
      </c>
      <c r="F685" s="247">
        <v>1</v>
      </c>
      <c r="G685" s="247">
        <v>1</v>
      </c>
      <c r="H685" s="247">
        <v>1</v>
      </c>
      <c r="I685" s="247">
        <v>1</v>
      </c>
      <c r="J685" s="247">
        <v>1</v>
      </c>
      <c r="K685" s="247">
        <v>1</v>
      </c>
      <c r="L685" s="247">
        <v>1</v>
      </c>
      <c r="M685" s="247">
        <v>1</v>
      </c>
      <c r="N685" s="247">
        <v>1</v>
      </c>
      <c r="O685" s="247">
        <v>1</v>
      </c>
      <c r="P685" s="247">
        <v>1</v>
      </c>
      <c r="Q685" s="247">
        <v>1</v>
      </c>
      <c r="R685" s="247">
        <v>1</v>
      </c>
      <c r="S685" s="247">
        <v>1</v>
      </c>
      <c r="T685" s="247">
        <v>1</v>
      </c>
      <c r="U685" s="247">
        <v>1</v>
      </c>
      <c r="V685" s="247">
        <v>1</v>
      </c>
      <c r="W685" s="247">
        <v>1</v>
      </c>
      <c r="X685" s="247">
        <v>1</v>
      </c>
      <c r="Y685" s="247">
        <v>1</v>
      </c>
      <c r="Z685" s="247">
        <v>1</v>
      </c>
      <c r="AA685" s="247">
        <v>1</v>
      </c>
      <c r="AB685" s="247">
        <v>1</v>
      </c>
      <c r="AC685" s="247">
        <v>1</v>
      </c>
      <c r="AD685" s="247">
        <v>1</v>
      </c>
      <c r="AE685" s="247">
        <v>1</v>
      </c>
      <c r="AF685" s="247">
        <v>1</v>
      </c>
      <c r="AG685" s="247">
        <v>1</v>
      </c>
      <c r="AH685" s="247">
        <v>1</v>
      </c>
      <c r="AI685" s="247">
        <v>1</v>
      </c>
      <c r="AJ685" s="247">
        <v>1</v>
      </c>
      <c r="AK685" s="247">
        <v>1</v>
      </c>
      <c r="AL685" s="247">
        <v>1</v>
      </c>
      <c r="AM685" s="247">
        <v>1</v>
      </c>
      <c r="AN685" s="247">
        <v>1</v>
      </c>
      <c r="AO685" s="247">
        <v>1</v>
      </c>
      <c r="AP685" s="247">
        <v>1</v>
      </c>
      <c r="AQ685" s="247">
        <v>1</v>
      </c>
      <c r="AR685" s="247">
        <v>1</v>
      </c>
      <c r="AS685" s="247">
        <v>1</v>
      </c>
      <c r="AT685" s="247">
        <v>1</v>
      </c>
      <c r="AU685" s="247">
        <v>1</v>
      </c>
      <c r="AV685" s="247">
        <v>1</v>
      </c>
      <c r="AW685" s="247">
        <v>1</v>
      </c>
      <c r="AX685" s="247">
        <v>1</v>
      </c>
      <c r="AY685" s="247">
        <v>1</v>
      </c>
      <c r="AZ685" s="247">
        <v>1</v>
      </c>
      <c r="BA685" s="247">
        <v>1</v>
      </c>
      <c r="BB685" s="247">
        <v>1</v>
      </c>
      <c r="BC685" s="247">
        <v>1</v>
      </c>
      <c r="BD685" s="247">
        <v>1</v>
      </c>
      <c r="BE685" s="247">
        <v>1</v>
      </c>
      <c r="BF685" s="247">
        <v>1</v>
      </c>
      <c r="BG685" s="247">
        <v>1</v>
      </c>
      <c r="BH685" s="247">
        <v>1</v>
      </c>
      <c r="BI685" s="247">
        <v>1</v>
      </c>
      <c r="BJ685" s="247">
        <v>1</v>
      </c>
      <c r="BK685" s="247">
        <v>1</v>
      </c>
      <c r="BL685" s="247"/>
      <c r="BM685" s="248"/>
    </row>
    <row r="686" spans="1:65" s="236" customFormat="1" ht="5.25">
      <c r="A686" s="243">
        <v>475</v>
      </c>
      <c r="B686" s="249" t="s">
        <v>966</v>
      </c>
      <c r="C686" s="245" t="s">
        <v>526</v>
      </c>
      <c r="D686" s="246">
        <v>0.075</v>
      </c>
      <c r="E686" s="247">
        <v>1</v>
      </c>
      <c r="F686" s="247">
        <v>1</v>
      </c>
      <c r="G686" s="247">
        <v>1</v>
      </c>
      <c r="H686" s="247">
        <v>1</v>
      </c>
      <c r="I686" s="247">
        <v>1</v>
      </c>
      <c r="J686" s="247">
        <v>1</v>
      </c>
      <c r="K686" s="247">
        <v>1</v>
      </c>
      <c r="L686" s="247">
        <v>1</v>
      </c>
      <c r="M686" s="247">
        <v>1</v>
      </c>
      <c r="N686" s="247">
        <v>1</v>
      </c>
      <c r="O686" s="247">
        <v>1</v>
      </c>
      <c r="P686" s="247">
        <v>1</v>
      </c>
      <c r="Q686" s="247">
        <v>1</v>
      </c>
      <c r="R686" s="247">
        <v>1</v>
      </c>
      <c r="S686" s="247">
        <v>1</v>
      </c>
      <c r="T686" s="247">
        <v>1</v>
      </c>
      <c r="U686" s="247">
        <v>1</v>
      </c>
      <c r="V686" s="247">
        <v>1</v>
      </c>
      <c r="W686" s="247">
        <v>1</v>
      </c>
      <c r="X686" s="247">
        <v>1</v>
      </c>
      <c r="Y686" s="247">
        <v>1</v>
      </c>
      <c r="Z686" s="247">
        <v>1</v>
      </c>
      <c r="AA686" s="247">
        <v>1</v>
      </c>
      <c r="AB686" s="247">
        <v>1</v>
      </c>
      <c r="AC686" s="247">
        <v>1</v>
      </c>
      <c r="AD686" s="247">
        <v>1</v>
      </c>
      <c r="AE686" s="247">
        <v>1</v>
      </c>
      <c r="AF686" s="247">
        <v>1</v>
      </c>
      <c r="AG686" s="247">
        <v>1</v>
      </c>
      <c r="AH686" s="247">
        <v>1</v>
      </c>
      <c r="AI686" s="247">
        <v>1</v>
      </c>
      <c r="AJ686" s="247">
        <v>1</v>
      </c>
      <c r="AK686" s="247">
        <v>1</v>
      </c>
      <c r="AL686" s="247">
        <v>1</v>
      </c>
      <c r="AM686" s="247">
        <v>1</v>
      </c>
      <c r="AN686" s="247">
        <v>1</v>
      </c>
      <c r="AO686" s="247">
        <v>1</v>
      </c>
      <c r="AP686" s="247">
        <v>1</v>
      </c>
      <c r="AQ686" s="247">
        <v>1</v>
      </c>
      <c r="AR686" s="247">
        <v>1</v>
      </c>
      <c r="AS686" s="247">
        <v>1</v>
      </c>
      <c r="AT686" s="247">
        <v>1</v>
      </c>
      <c r="AU686" s="247">
        <v>1</v>
      </c>
      <c r="AV686" s="247">
        <v>1</v>
      </c>
      <c r="AW686" s="247">
        <v>1</v>
      </c>
      <c r="AX686" s="247">
        <v>1</v>
      </c>
      <c r="AY686" s="247">
        <v>1</v>
      </c>
      <c r="AZ686" s="247">
        <v>1</v>
      </c>
      <c r="BA686" s="247">
        <v>1</v>
      </c>
      <c r="BB686" s="247">
        <v>1</v>
      </c>
      <c r="BC686" s="247">
        <v>1</v>
      </c>
      <c r="BD686" s="247">
        <v>1</v>
      </c>
      <c r="BE686" s="247">
        <v>1</v>
      </c>
      <c r="BF686" s="247">
        <v>1</v>
      </c>
      <c r="BG686" s="247">
        <v>1</v>
      </c>
      <c r="BH686" s="247">
        <v>1</v>
      </c>
      <c r="BI686" s="247">
        <v>1</v>
      </c>
      <c r="BJ686" s="247">
        <v>1</v>
      </c>
      <c r="BK686" s="247">
        <v>1</v>
      </c>
      <c r="BL686" s="247"/>
      <c r="BM686" s="248"/>
    </row>
    <row r="687" spans="1:65" s="236" customFormat="1" ht="5.25">
      <c r="A687" s="243">
        <v>476</v>
      </c>
      <c r="B687" s="249" t="s">
        <v>967</v>
      </c>
      <c r="C687" s="245" t="s">
        <v>526</v>
      </c>
      <c r="D687" s="246">
        <v>0.08</v>
      </c>
      <c r="E687" s="247">
        <v>1</v>
      </c>
      <c r="F687" s="247">
        <v>1</v>
      </c>
      <c r="G687" s="247">
        <v>1</v>
      </c>
      <c r="H687" s="247">
        <v>1</v>
      </c>
      <c r="I687" s="247">
        <v>1</v>
      </c>
      <c r="J687" s="247">
        <v>1</v>
      </c>
      <c r="K687" s="247">
        <v>1</v>
      </c>
      <c r="L687" s="247">
        <v>1</v>
      </c>
      <c r="M687" s="247">
        <v>1</v>
      </c>
      <c r="N687" s="247">
        <v>1</v>
      </c>
      <c r="O687" s="247">
        <v>1</v>
      </c>
      <c r="P687" s="247">
        <v>1</v>
      </c>
      <c r="Q687" s="247">
        <v>1</v>
      </c>
      <c r="R687" s="247">
        <v>1</v>
      </c>
      <c r="S687" s="247">
        <v>1</v>
      </c>
      <c r="T687" s="247">
        <v>1</v>
      </c>
      <c r="U687" s="247">
        <v>1</v>
      </c>
      <c r="V687" s="247">
        <v>1</v>
      </c>
      <c r="W687" s="247">
        <v>1</v>
      </c>
      <c r="X687" s="247">
        <v>1</v>
      </c>
      <c r="Y687" s="247">
        <v>1</v>
      </c>
      <c r="Z687" s="247">
        <v>1</v>
      </c>
      <c r="AA687" s="247">
        <v>1</v>
      </c>
      <c r="AB687" s="247">
        <v>1</v>
      </c>
      <c r="AC687" s="247">
        <v>1</v>
      </c>
      <c r="AD687" s="247">
        <v>1</v>
      </c>
      <c r="AE687" s="247">
        <v>1</v>
      </c>
      <c r="AF687" s="247">
        <v>1</v>
      </c>
      <c r="AG687" s="247">
        <v>1</v>
      </c>
      <c r="AH687" s="247">
        <v>1</v>
      </c>
      <c r="AI687" s="247">
        <v>1</v>
      </c>
      <c r="AJ687" s="247">
        <v>1</v>
      </c>
      <c r="AK687" s="247">
        <v>1</v>
      </c>
      <c r="AL687" s="247">
        <v>1</v>
      </c>
      <c r="AM687" s="247">
        <v>1</v>
      </c>
      <c r="AN687" s="247">
        <v>1</v>
      </c>
      <c r="AO687" s="247">
        <v>1</v>
      </c>
      <c r="AP687" s="247">
        <v>1</v>
      </c>
      <c r="AQ687" s="247">
        <v>1</v>
      </c>
      <c r="AR687" s="247">
        <v>1</v>
      </c>
      <c r="AS687" s="247">
        <v>1</v>
      </c>
      <c r="AT687" s="247">
        <v>1</v>
      </c>
      <c r="AU687" s="247">
        <v>1</v>
      </c>
      <c r="AV687" s="247">
        <v>1</v>
      </c>
      <c r="AW687" s="247">
        <v>1</v>
      </c>
      <c r="AX687" s="247">
        <v>1</v>
      </c>
      <c r="AY687" s="247">
        <v>1</v>
      </c>
      <c r="AZ687" s="247">
        <v>1</v>
      </c>
      <c r="BA687" s="247">
        <v>1</v>
      </c>
      <c r="BB687" s="247">
        <v>1</v>
      </c>
      <c r="BC687" s="247">
        <v>1</v>
      </c>
      <c r="BD687" s="247">
        <v>1</v>
      </c>
      <c r="BE687" s="247">
        <v>1</v>
      </c>
      <c r="BF687" s="247">
        <v>1</v>
      </c>
      <c r="BG687" s="247">
        <v>1</v>
      </c>
      <c r="BH687" s="247">
        <v>1</v>
      </c>
      <c r="BI687" s="247">
        <v>1</v>
      </c>
      <c r="BJ687" s="247">
        <v>1</v>
      </c>
      <c r="BK687" s="247">
        <v>1</v>
      </c>
      <c r="BL687" s="247"/>
      <c r="BM687" s="248"/>
    </row>
    <row r="688" spans="1:65" s="236" customFormat="1" ht="5.25">
      <c r="A688" s="243">
        <v>477</v>
      </c>
      <c r="B688" s="249" t="s">
        <v>968</v>
      </c>
      <c r="C688" s="245" t="s">
        <v>526</v>
      </c>
      <c r="D688" s="246">
        <v>0.075</v>
      </c>
      <c r="E688" s="247">
        <v>1</v>
      </c>
      <c r="F688" s="247">
        <v>1</v>
      </c>
      <c r="G688" s="247">
        <v>1</v>
      </c>
      <c r="H688" s="247">
        <v>1</v>
      </c>
      <c r="I688" s="247">
        <v>1</v>
      </c>
      <c r="J688" s="247">
        <v>1</v>
      </c>
      <c r="K688" s="247">
        <v>1</v>
      </c>
      <c r="L688" s="247">
        <v>1</v>
      </c>
      <c r="M688" s="247">
        <v>1</v>
      </c>
      <c r="N688" s="247">
        <v>1</v>
      </c>
      <c r="O688" s="247">
        <v>1</v>
      </c>
      <c r="P688" s="247">
        <v>1</v>
      </c>
      <c r="Q688" s="247">
        <v>1</v>
      </c>
      <c r="R688" s="247">
        <v>1</v>
      </c>
      <c r="S688" s="247">
        <v>1</v>
      </c>
      <c r="T688" s="247">
        <v>1</v>
      </c>
      <c r="U688" s="247">
        <v>1</v>
      </c>
      <c r="V688" s="247">
        <v>1</v>
      </c>
      <c r="W688" s="247">
        <v>1</v>
      </c>
      <c r="X688" s="247">
        <v>1</v>
      </c>
      <c r="Y688" s="247">
        <v>1</v>
      </c>
      <c r="Z688" s="247">
        <v>1</v>
      </c>
      <c r="AA688" s="247">
        <v>1</v>
      </c>
      <c r="AB688" s="247">
        <v>1</v>
      </c>
      <c r="AC688" s="247">
        <v>1</v>
      </c>
      <c r="AD688" s="247">
        <v>1</v>
      </c>
      <c r="AE688" s="247">
        <v>1</v>
      </c>
      <c r="AF688" s="247">
        <v>1</v>
      </c>
      <c r="AG688" s="247">
        <v>1</v>
      </c>
      <c r="AH688" s="247">
        <v>1</v>
      </c>
      <c r="AI688" s="247">
        <v>1</v>
      </c>
      <c r="AJ688" s="247">
        <v>1</v>
      </c>
      <c r="AK688" s="247">
        <v>1</v>
      </c>
      <c r="AL688" s="247">
        <v>1</v>
      </c>
      <c r="AM688" s="247">
        <v>1</v>
      </c>
      <c r="AN688" s="247">
        <v>1</v>
      </c>
      <c r="AO688" s="247">
        <v>1</v>
      </c>
      <c r="AP688" s="247">
        <v>1</v>
      </c>
      <c r="AQ688" s="247">
        <v>1</v>
      </c>
      <c r="AR688" s="247">
        <v>1</v>
      </c>
      <c r="AS688" s="247">
        <v>1</v>
      </c>
      <c r="AT688" s="247">
        <v>1</v>
      </c>
      <c r="AU688" s="247">
        <v>1</v>
      </c>
      <c r="AV688" s="247">
        <v>1</v>
      </c>
      <c r="AW688" s="247">
        <v>1</v>
      </c>
      <c r="AX688" s="247">
        <v>1</v>
      </c>
      <c r="AY688" s="247">
        <v>1</v>
      </c>
      <c r="AZ688" s="247">
        <v>1</v>
      </c>
      <c r="BA688" s="247">
        <v>1</v>
      </c>
      <c r="BB688" s="247">
        <v>1</v>
      </c>
      <c r="BC688" s="247">
        <v>1</v>
      </c>
      <c r="BD688" s="247">
        <v>1</v>
      </c>
      <c r="BE688" s="247">
        <v>1</v>
      </c>
      <c r="BF688" s="247">
        <v>1</v>
      </c>
      <c r="BG688" s="247">
        <v>1</v>
      </c>
      <c r="BH688" s="247">
        <v>1</v>
      </c>
      <c r="BI688" s="247">
        <v>1</v>
      </c>
      <c r="BJ688" s="247">
        <v>1</v>
      </c>
      <c r="BK688" s="247">
        <v>1</v>
      </c>
      <c r="BL688" s="247"/>
      <c r="BM688" s="248"/>
    </row>
    <row r="689" spans="1:65" s="236" customFormat="1" ht="5.25">
      <c r="A689" s="243">
        <v>478</v>
      </c>
      <c r="B689" s="249" t="s">
        <v>969</v>
      </c>
      <c r="C689" s="245" t="s">
        <v>526</v>
      </c>
      <c r="D689" s="246">
        <v>0.075</v>
      </c>
      <c r="E689" s="247">
        <v>1</v>
      </c>
      <c r="F689" s="247">
        <v>1</v>
      </c>
      <c r="G689" s="247">
        <v>1</v>
      </c>
      <c r="H689" s="247">
        <v>1</v>
      </c>
      <c r="I689" s="247">
        <v>1</v>
      </c>
      <c r="J689" s="247">
        <v>1</v>
      </c>
      <c r="K689" s="247">
        <v>1</v>
      </c>
      <c r="L689" s="247">
        <v>1</v>
      </c>
      <c r="M689" s="247">
        <v>1</v>
      </c>
      <c r="N689" s="247">
        <v>1</v>
      </c>
      <c r="O689" s="247">
        <v>1</v>
      </c>
      <c r="P689" s="247">
        <v>1</v>
      </c>
      <c r="Q689" s="247">
        <v>1</v>
      </c>
      <c r="R689" s="247">
        <v>1</v>
      </c>
      <c r="S689" s="247">
        <v>1</v>
      </c>
      <c r="T689" s="247">
        <v>1</v>
      </c>
      <c r="U689" s="247">
        <v>1</v>
      </c>
      <c r="V689" s="247">
        <v>1</v>
      </c>
      <c r="W689" s="247">
        <v>1</v>
      </c>
      <c r="X689" s="247">
        <v>1</v>
      </c>
      <c r="Y689" s="247">
        <v>1</v>
      </c>
      <c r="Z689" s="247">
        <v>1</v>
      </c>
      <c r="AA689" s="247">
        <v>1</v>
      </c>
      <c r="AB689" s="247">
        <v>1</v>
      </c>
      <c r="AC689" s="247">
        <v>1</v>
      </c>
      <c r="AD689" s="247">
        <v>1</v>
      </c>
      <c r="AE689" s="247">
        <v>1</v>
      </c>
      <c r="AF689" s="247">
        <v>1</v>
      </c>
      <c r="AG689" s="247">
        <v>1</v>
      </c>
      <c r="AH689" s="247">
        <v>1</v>
      </c>
      <c r="AI689" s="247">
        <v>1</v>
      </c>
      <c r="AJ689" s="247">
        <v>1</v>
      </c>
      <c r="AK689" s="247">
        <v>1</v>
      </c>
      <c r="AL689" s="247">
        <v>1</v>
      </c>
      <c r="AM689" s="247">
        <v>1</v>
      </c>
      <c r="AN689" s="247">
        <v>1</v>
      </c>
      <c r="AO689" s="247">
        <v>1</v>
      </c>
      <c r="AP689" s="247">
        <v>1</v>
      </c>
      <c r="AQ689" s="247">
        <v>1</v>
      </c>
      <c r="AR689" s="247">
        <v>1</v>
      </c>
      <c r="AS689" s="247">
        <v>1</v>
      </c>
      <c r="AT689" s="247">
        <v>1</v>
      </c>
      <c r="AU689" s="247">
        <v>1</v>
      </c>
      <c r="AV689" s="247">
        <v>1</v>
      </c>
      <c r="AW689" s="247">
        <v>1</v>
      </c>
      <c r="AX689" s="247">
        <v>1</v>
      </c>
      <c r="AY689" s="247">
        <v>1</v>
      </c>
      <c r="AZ689" s="247">
        <v>1</v>
      </c>
      <c r="BA689" s="247">
        <v>1</v>
      </c>
      <c r="BB689" s="247">
        <v>1</v>
      </c>
      <c r="BC689" s="247">
        <v>1</v>
      </c>
      <c r="BD689" s="247">
        <v>1</v>
      </c>
      <c r="BE689" s="247">
        <v>1</v>
      </c>
      <c r="BF689" s="247">
        <v>1</v>
      </c>
      <c r="BG689" s="247">
        <v>1</v>
      </c>
      <c r="BH689" s="247">
        <v>1</v>
      </c>
      <c r="BI689" s="247">
        <v>1</v>
      </c>
      <c r="BJ689" s="247">
        <v>1</v>
      </c>
      <c r="BK689" s="247">
        <v>1</v>
      </c>
      <c r="BL689" s="247"/>
      <c r="BM689" s="248"/>
    </row>
    <row r="690" spans="1:65" s="236" customFormat="1" ht="5.25">
      <c r="A690" s="243">
        <v>479</v>
      </c>
      <c r="B690" s="249" t="s">
        <v>970</v>
      </c>
      <c r="C690" s="245" t="s">
        <v>526</v>
      </c>
      <c r="D690" s="246">
        <v>0.072</v>
      </c>
      <c r="E690" s="247">
        <v>1</v>
      </c>
      <c r="F690" s="247">
        <v>1</v>
      </c>
      <c r="G690" s="247">
        <v>1</v>
      </c>
      <c r="H690" s="247">
        <v>1</v>
      </c>
      <c r="I690" s="247">
        <v>1</v>
      </c>
      <c r="J690" s="247">
        <v>1</v>
      </c>
      <c r="K690" s="247">
        <v>1</v>
      </c>
      <c r="L690" s="247">
        <v>1</v>
      </c>
      <c r="M690" s="247">
        <v>1</v>
      </c>
      <c r="N690" s="247">
        <v>1</v>
      </c>
      <c r="O690" s="247">
        <v>1</v>
      </c>
      <c r="P690" s="247">
        <v>1</v>
      </c>
      <c r="Q690" s="247">
        <v>1</v>
      </c>
      <c r="R690" s="247">
        <v>1</v>
      </c>
      <c r="S690" s="247">
        <v>1</v>
      </c>
      <c r="T690" s="247">
        <v>1</v>
      </c>
      <c r="U690" s="247">
        <v>1</v>
      </c>
      <c r="V690" s="247">
        <v>1</v>
      </c>
      <c r="W690" s="247">
        <v>1</v>
      </c>
      <c r="X690" s="247">
        <v>1</v>
      </c>
      <c r="Y690" s="247">
        <v>1</v>
      </c>
      <c r="Z690" s="247">
        <v>1</v>
      </c>
      <c r="AA690" s="247">
        <v>1</v>
      </c>
      <c r="AB690" s="247">
        <v>1</v>
      </c>
      <c r="AC690" s="247">
        <v>1</v>
      </c>
      <c r="AD690" s="247">
        <v>1</v>
      </c>
      <c r="AE690" s="247">
        <v>1</v>
      </c>
      <c r="AF690" s="247">
        <v>1</v>
      </c>
      <c r="AG690" s="247">
        <v>1</v>
      </c>
      <c r="AH690" s="247">
        <v>1</v>
      </c>
      <c r="AI690" s="247">
        <v>1</v>
      </c>
      <c r="AJ690" s="247">
        <v>1</v>
      </c>
      <c r="AK690" s="247">
        <v>1</v>
      </c>
      <c r="AL690" s="247">
        <v>1</v>
      </c>
      <c r="AM690" s="247">
        <v>1</v>
      </c>
      <c r="AN690" s="247">
        <v>1</v>
      </c>
      <c r="AO690" s="247">
        <v>1</v>
      </c>
      <c r="AP690" s="247">
        <v>1</v>
      </c>
      <c r="AQ690" s="247">
        <v>1</v>
      </c>
      <c r="AR690" s="247">
        <v>1</v>
      </c>
      <c r="AS690" s="247">
        <v>1</v>
      </c>
      <c r="AT690" s="247">
        <v>1</v>
      </c>
      <c r="AU690" s="247">
        <v>1</v>
      </c>
      <c r="AV690" s="247">
        <v>1</v>
      </c>
      <c r="AW690" s="247">
        <v>1</v>
      </c>
      <c r="AX690" s="247">
        <v>1</v>
      </c>
      <c r="AY690" s="247">
        <v>1</v>
      </c>
      <c r="AZ690" s="247">
        <v>1</v>
      </c>
      <c r="BA690" s="247">
        <v>1</v>
      </c>
      <c r="BB690" s="247">
        <v>1</v>
      </c>
      <c r="BC690" s="247">
        <v>1</v>
      </c>
      <c r="BD690" s="247">
        <v>1</v>
      </c>
      <c r="BE690" s="247">
        <v>1</v>
      </c>
      <c r="BF690" s="247">
        <v>1</v>
      </c>
      <c r="BG690" s="247">
        <v>1</v>
      </c>
      <c r="BH690" s="247">
        <v>1</v>
      </c>
      <c r="BI690" s="247">
        <v>1</v>
      </c>
      <c r="BJ690" s="247">
        <v>1</v>
      </c>
      <c r="BK690" s="247">
        <v>1</v>
      </c>
      <c r="BL690" s="247"/>
      <c r="BM690" s="248"/>
    </row>
    <row r="691" spans="1:65" s="236" customFormat="1" ht="5.25">
      <c r="A691" s="243">
        <v>480</v>
      </c>
      <c r="B691" s="249" t="s">
        <v>971</v>
      </c>
      <c r="C691" s="245" t="s">
        <v>526</v>
      </c>
      <c r="D691" s="246">
        <v>0.08</v>
      </c>
      <c r="E691" s="247">
        <v>1</v>
      </c>
      <c r="F691" s="247">
        <v>1</v>
      </c>
      <c r="G691" s="247">
        <v>1</v>
      </c>
      <c r="H691" s="247">
        <v>1</v>
      </c>
      <c r="I691" s="247">
        <v>1</v>
      </c>
      <c r="J691" s="247">
        <v>1</v>
      </c>
      <c r="K691" s="247">
        <v>1</v>
      </c>
      <c r="L691" s="247">
        <v>1</v>
      </c>
      <c r="M691" s="247">
        <v>1</v>
      </c>
      <c r="N691" s="247">
        <v>1</v>
      </c>
      <c r="O691" s="247">
        <v>1</v>
      </c>
      <c r="P691" s="247">
        <v>1</v>
      </c>
      <c r="Q691" s="247">
        <v>1</v>
      </c>
      <c r="R691" s="247">
        <v>1</v>
      </c>
      <c r="S691" s="247">
        <v>1</v>
      </c>
      <c r="T691" s="247">
        <v>1</v>
      </c>
      <c r="U691" s="247">
        <v>1</v>
      </c>
      <c r="V691" s="247">
        <v>1</v>
      </c>
      <c r="W691" s="247">
        <v>1</v>
      </c>
      <c r="X691" s="247">
        <v>1</v>
      </c>
      <c r="Y691" s="247">
        <v>1</v>
      </c>
      <c r="Z691" s="247">
        <v>1</v>
      </c>
      <c r="AA691" s="247">
        <v>1</v>
      </c>
      <c r="AB691" s="247">
        <v>1</v>
      </c>
      <c r="AC691" s="247">
        <v>1</v>
      </c>
      <c r="AD691" s="247">
        <v>1</v>
      </c>
      <c r="AE691" s="247">
        <v>1</v>
      </c>
      <c r="AF691" s="247">
        <v>1</v>
      </c>
      <c r="AG691" s="247">
        <v>1</v>
      </c>
      <c r="AH691" s="247">
        <v>1</v>
      </c>
      <c r="AI691" s="247">
        <v>1</v>
      </c>
      <c r="AJ691" s="247">
        <v>1</v>
      </c>
      <c r="AK691" s="247">
        <v>1</v>
      </c>
      <c r="AL691" s="247">
        <v>1</v>
      </c>
      <c r="AM691" s="247">
        <v>1</v>
      </c>
      <c r="AN691" s="247">
        <v>1</v>
      </c>
      <c r="AO691" s="247">
        <v>1</v>
      </c>
      <c r="AP691" s="247">
        <v>1</v>
      </c>
      <c r="AQ691" s="247">
        <v>1</v>
      </c>
      <c r="AR691" s="247">
        <v>1</v>
      </c>
      <c r="AS691" s="247">
        <v>1</v>
      </c>
      <c r="AT691" s="247">
        <v>1</v>
      </c>
      <c r="AU691" s="247">
        <v>1</v>
      </c>
      <c r="AV691" s="247">
        <v>1</v>
      </c>
      <c r="AW691" s="247">
        <v>1</v>
      </c>
      <c r="AX691" s="247">
        <v>1</v>
      </c>
      <c r="AY691" s="247">
        <v>1</v>
      </c>
      <c r="AZ691" s="247">
        <v>1</v>
      </c>
      <c r="BA691" s="247">
        <v>1</v>
      </c>
      <c r="BB691" s="247">
        <v>1</v>
      </c>
      <c r="BC691" s="247">
        <v>1</v>
      </c>
      <c r="BD691" s="247">
        <v>1</v>
      </c>
      <c r="BE691" s="247">
        <v>1</v>
      </c>
      <c r="BF691" s="247">
        <v>1</v>
      </c>
      <c r="BG691" s="247">
        <v>1</v>
      </c>
      <c r="BH691" s="247">
        <v>1</v>
      </c>
      <c r="BI691" s="247">
        <v>1</v>
      </c>
      <c r="BJ691" s="247">
        <v>1</v>
      </c>
      <c r="BK691" s="247">
        <v>1</v>
      </c>
      <c r="BL691" s="247"/>
      <c r="BM691" s="248"/>
    </row>
    <row r="692" spans="1:65" s="236" customFormat="1" ht="5.25">
      <c r="A692" s="243">
        <v>481</v>
      </c>
      <c r="B692" s="249" t="s">
        <v>972</v>
      </c>
      <c r="C692" s="245" t="s">
        <v>526</v>
      </c>
      <c r="D692" s="246">
        <v>0.075</v>
      </c>
      <c r="E692" s="247">
        <v>1</v>
      </c>
      <c r="F692" s="247">
        <v>1</v>
      </c>
      <c r="G692" s="247">
        <v>1</v>
      </c>
      <c r="H692" s="247">
        <v>1</v>
      </c>
      <c r="I692" s="247">
        <v>1</v>
      </c>
      <c r="J692" s="247">
        <v>1</v>
      </c>
      <c r="K692" s="247">
        <v>1</v>
      </c>
      <c r="L692" s="247">
        <v>1</v>
      </c>
      <c r="M692" s="247">
        <v>1</v>
      </c>
      <c r="N692" s="247">
        <v>1</v>
      </c>
      <c r="O692" s="247">
        <v>1</v>
      </c>
      <c r="P692" s="247">
        <v>1</v>
      </c>
      <c r="Q692" s="247">
        <v>1</v>
      </c>
      <c r="R692" s="247">
        <v>1</v>
      </c>
      <c r="S692" s="247">
        <v>1</v>
      </c>
      <c r="T692" s="247">
        <v>1</v>
      </c>
      <c r="U692" s="247">
        <v>1</v>
      </c>
      <c r="V692" s="247">
        <v>1</v>
      </c>
      <c r="W692" s="247">
        <v>1</v>
      </c>
      <c r="X692" s="247">
        <v>1</v>
      </c>
      <c r="Y692" s="247">
        <v>1</v>
      </c>
      <c r="Z692" s="247">
        <v>1</v>
      </c>
      <c r="AA692" s="247">
        <v>1</v>
      </c>
      <c r="AB692" s="247">
        <v>1</v>
      </c>
      <c r="AC692" s="247">
        <v>1</v>
      </c>
      <c r="AD692" s="247">
        <v>1</v>
      </c>
      <c r="AE692" s="247">
        <v>1</v>
      </c>
      <c r="AF692" s="247">
        <v>1</v>
      </c>
      <c r="AG692" s="247">
        <v>1</v>
      </c>
      <c r="AH692" s="247">
        <v>1</v>
      </c>
      <c r="AI692" s="247">
        <v>1</v>
      </c>
      <c r="AJ692" s="247">
        <v>1</v>
      </c>
      <c r="AK692" s="247">
        <v>1</v>
      </c>
      <c r="AL692" s="247">
        <v>1</v>
      </c>
      <c r="AM692" s="247">
        <v>1</v>
      </c>
      <c r="AN692" s="247">
        <v>1</v>
      </c>
      <c r="AO692" s="247">
        <v>1</v>
      </c>
      <c r="AP692" s="247">
        <v>1</v>
      </c>
      <c r="AQ692" s="247">
        <v>1</v>
      </c>
      <c r="AR692" s="247">
        <v>1</v>
      </c>
      <c r="AS692" s="247">
        <v>1</v>
      </c>
      <c r="AT692" s="247">
        <v>1</v>
      </c>
      <c r="AU692" s="247">
        <v>1</v>
      </c>
      <c r="AV692" s="247">
        <v>1</v>
      </c>
      <c r="AW692" s="247">
        <v>1</v>
      </c>
      <c r="AX692" s="247">
        <v>1</v>
      </c>
      <c r="AY692" s="247">
        <v>1</v>
      </c>
      <c r="AZ692" s="247">
        <v>1</v>
      </c>
      <c r="BA692" s="247">
        <v>1</v>
      </c>
      <c r="BB692" s="247">
        <v>1</v>
      </c>
      <c r="BC692" s="247">
        <v>1</v>
      </c>
      <c r="BD692" s="247">
        <v>1</v>
      </c>
      <c r="BE692" s="247">
        <v>1</v>
      </c>
      <c r="BF692" s="247">
        <v>1</v>
      </c>
      <c r="BG692" s="247">
        <v>1</v>
      </c>
      <c r="BH692" s="247">
        <v>1</v>
      </c>
      <c r="BI692" s="247">
        <v>1</v>
      </c>
      <c r="BJ692" s="247">
        <v>1</v>
      </c>
      <c r="BK692" s="247">
        <v>1</v>
      </c>
      <c r="BL692" s="247"/>
      <c r="BM692" s="248"/>
    </row>
    <row r="693" spans="1:65" s="236" customFormat="1" ht="5.25">
      <c r="A693" s="243">
        <v>482</v>
      </c>
      <c r="B693" s="249" t="s">
        <v>973</v>
      </c>
      <c r="C693" s="245" t="s">
        <v>526</v>
      </c>
      <c r="D693" s="246">
        <v>0.078</v>
      </c>
      <c r="E693" s="247">
        <v>1</v>
      </c>
      <c r="F693" s="247">
        <v>1</v>
      </c>
      <c r="G693" s="247">
        <v>1</v>
      </c>
      <c r="H693" s="247">
        <v>1</v>
      </c>
      <c r="I693" s="247">
        <v>1</v>
      </c>
      <c r="J693" s="247">
        <v>1</v>
      </c>
      <c r="K693" s="247">
        <v>1</v>
      </c>
      <c r="L693" s="247">
        <v>1</v>
      </c>
      <c r="M693" s="247">
        <v>1</v>
      </c>
      <c r="N693" s="247">
        <v>1</v>
      </c>
      <c r="O693" s="247">
        <v>1</v>
      </c>
      <c r="P693" s="247">
        <v>1</v>
      </c>
      <c r="Q693" s="247">
        <v>1</v>
      </c>
      <c r="R693" s="247">
        <v>1</v>
      </c>
      <c r="S693" s="247">
        <v>1</v>
      </c>
      <c r="T693" s="247">
        <v>1</v>
      </c>
      <c r="U693" s="247">
        <v>1</v>
      </c>
      <c r="V693" s="247">
        <v>1</v>
      </c>
      <c r="W693" s="247">
        <v>1</v>
      </c>
      <c r="X693" s="247">
        <v>1</v>
      </c>
      <c r="Y693" s="247">
        <v>1</v>
      </c>
      <c r="Z693" s="247">
        <v>1</v>
      </c>
      <c r="AA693" s="247">
        <v>1</v>
      </c>
      <c r="AB693" s="247">
        <v>1</v>
      </c>
      <c r="AC693" s="247">
        <v>1</v>
      </c>
      <c r="AD693" s="247">
        <v>1</v>
      </c>
      <c r="AE693" s="247">
        <v>1</v>
      </c>
      <c r="AF693" s="247">
        <v>1</v>
      </c>
      <c r="AG693" s="247">
        <v>1</v>
      </c>
      <c r="AH693" s="247">
        <v>1</v>
      </c>
      <c r="AI693" s="247">
        <v>1</v>
      </c>
      <c r="AJ693" s="247">
        <v>1</v>
      </c>
      <c r="AK693" s="247">
        <v>1</v>
      </c>
      <c r="AL693" s="247">
        <v>1</v>
      </c>
      <c r="AM693" s="247">
        <v>1</v>
      </c>
      <c r="AN693" s="247">
        <v>1</v>
      </c>
      <c r="AO693" s="247">
        <v>1</v>
      </c>
      <c r="AP693" s="247">
        <v>1</v>
      </c>
      <c r="AQ693" s="247">
        <v>1</v>
      </c>
      <c r="AR693" s="247">
        <v>1</v>
      </c>
      <c r="AS693" s="247">
        <v>1</v>
      </c>
      <c r="AT693" s="247">
        <v>1</v>
      </c>
      <c r="AU693" s="247">
        <v>1</v>
      </c>
      <c r="AV693" s="247">
        <v>1</v>
      </c>
      <c r="AW693" s="247">
        <v>1</v>
      </c>
      <c r="AX693" s="247">
        <v>1</v>
      </c>
      <c r="AY693" s="247">
        <v>1</v>
      </c>
      <c r="AZ693" s="247">
        <v>1</v>
      </c>
      <c r="BA693" s="247">
        <v>1</v>
      </c>
      <c r="BB693" s="247">
        <v>1</v>
      </c>
      <c r="BC693" s="247">
        <v>1</v>
      </c>
      <c r="BD693" s="247">
        <v>1</v>
      </c>
      <c r="BE693" s="247">
        <v>1</v>
      </c>
      <c r="BF693" s="247">
        <v>1</v>
      </c>
      <c r="BG693" s="247">
        <v>1</v>
      </c>
      <c r="BH693" s="247">
        <v>1</v>
      </c>
      <c r="BI693" s="247">
        <v>1</v>
      </c>
      <c r="BJ693" s="247">
        <v>1</v>
      </c>
      <c r="BK693" s="247">
        <v>1</v>
      </c>
      <c r="BL693" s="247"/>
      <c r="BM693" s="248"/>
    </row>
    <row r="694" spans="1:65" s="236" customFormat="1" ht="5.25">
      <c r="A694" s="243">
        <v>483</v>
      </c>
      <c r="B694" s="249" t="s">
        <v>974</v>
      </c>
      <c r="C694" s="245" t="s">
        <v>526</v>
      </c>
      <c r="D694" s="246">
        <v>0.075</v>
      </c>
      <c r="E694" s="247">
        <v>1</v>
      </c>
      <c r="F694" s="247">
        <v>1</v>
      </c>
      <c r="G694" s="247">
        <v>1</v>
      </c>
      <c r="H694" s="247">
        <v>1</v>
      </c>
      <c r="I694" s="247">
        <v>1</v>
      </c>
      <c r="J694" s="247">
        <v>1</v>
      </c>
      <c r="K694" s="247">
        <v>1</v>
      </c>
      <c r="L694" s="247">
        <v>1</v>
      </c>
      <c r="M694" s="247">
        <v>1</v>
      </c>
      <c r="N694" s="247">
        <v>1</v>
      </c>
      <c r="O694" s="247">
        <v>1</v>
      </c>
      <c r="P694" s="247">
        <v>1</v>
      </c>
      <c r="Q694" s="247">
        <v>1</v>
      </c>
      <c r="R694" s="247">
        <v>1</v>
      </c>
      <c r="S694" s="247">
        <v>1</v>
      </c>
      <c r="T694" s="247">
        <v>1</v>
      </c>
      <c r="U694" s="247">
        <v>1</v>
      </c>
      <c r="V694" s="247">
        <v>1</v>
      </c>
      <c r="W694" s="247">
        <v>1</v>
      </c>
      <c r="X694" s="247">
        <v>1</v>
      </c>
      <c r="Y694" s="247">
        <v>1</v>
      </c>
      <c r="Z694" s="247">
        <v>1</v>
      </c>
      <c r="AA694" s="247">
        <v>1</v>
      </c>
      <c r="AB694" s="247">
        <v>1</v>
      </c>
      <c r="AC694" s="247">
        <v>1</v>
      </c>
      <c r="AD694" s="247">
        <v>1</v>
      </c>
      <c r="AE694" s="247">
        <v>1</v>
      </c>
      <c r="AF694" s="247">
        <v>1</v>
      </c>
      <c r="AG694" s="247">
        <v>1</v>
      </c>
      <c r="AH694" s="247">
        <v>1</v>
      </c>
      <c r="AI694" s="247">
        <v>1</v>
      </c>
      <c r="AJ694" s="247">
        <v>1</v>
      </c>
      <c r="AK694" s="247">
        <v>1</v>
      </c>
      <c r="AL694" s="247">
        <v>1</v>
      </c>
      <c r="AM694" s="247">
        <v>1</v>
      </c>
      <c r="AN694" s="247">
        <v>1</v>
      </c>
      <c r="AO694" s="247">
        <v>1</v>
      </c>
      <c r="AP694" s="247">
        <v>1</v>
      </c>
      <c r="AQ694" s="247">
        <v>1</v>
      </c>
      <c r="AR694" s="247">
        <v>1</v>
      </c>
      <c r="AS694" s="247">
        <v>1</v>
      </c>
      <c r="AT694" s="247">
        <v>1</v>
      </c>
      <c r="AU694" s="247">
        <v>1</v>
      </c>
      <c r="AV694" s="247">
        <v>1</v>
      </c>
      <c r="AW694" s="247">
        <v>1</v>
      </c>
      <c r="AX694" s="247">
        <v>1</v>
      </c>
      <c r="AY694" s="247">
        <v>1</v>
      </c>
      <c r="AZ694" s="247">
        <v>1</v>
      </c>
      <c r="BA694" s="247">
        <v>1</v>
      </c>
      <c r="BB694" s="247">
        <v>1</v>
      </c>
      <c r="BC694" s="247">
        <v>1</v>
      </c>
      <c r="BD694" s="247">
        <v>1</v>
      </c>
      <c r="BE694" s="247">
        <v>1</v>
      </c>
      <c r="BF694" s="247">
        <v>1</v>
      </c>
      <c r="BG694" s="247">
        <v>1</v>
      </c>
      <c r="BH694" s="247">
        <v>1</v>
      </c>
      <c r="BI694" s="247">
        <v>1</v>
      </c>
      <c r="BJ694" s="247">
        <v>1</v>
      </c>
      <c r="BK694" s="247">
        <v>1</v>
      </c>
      <c r="BL694" s="247"/>
      <c r="BM694" s="248"/>
    </row>
    <row r="695" spans="1:65" s="236" customFormat="1" ht="5.25">
      <c r="A695" s="243">
        <v>484</v>
      </c>
      <c r="B695" s="249" t="s">
        <v>975</v>
      </c>
      <c r="C695" s="245" t="s">
        <v>526</v>
      </c>
      <c r="D695" s="246">
        <v>0.075</v>
      </c>
      <c r="E695" s="247">
        <v>1</v>
      </c>
      <c r="F695" s="247">
        <v>1</v>
      </c>
      <c r="G695" s="247">
        <v>1</v>
      </c>
      <c r="H695" s="247">
        <v>1</v>
      </c>
      <c r="I695" s="247">
        <v>1</v>
      </c>
      <c r="J695" s="247">
        <v>1</v>
      </c>
      <c r="K695" s="247">
        <v>1</v>
      </c>
      <c r="L695" s="247">
        <v>1</v>
      </c>
      <c r="M695" s="247">
        <v>1</v>
      </c>
      <c r="N695" s="247">
        <v>1</v>
      </c>
      <c r="O695" s="247">
        <v>1</v>
      </c>
      <c r="P695" s="247">
        <v>1</v>
      </c>
      <c r="Q695" s="247">
        <v>1</v>
      </c>
      <c r="R695" s="247">
        <v>1</v>
      </c>
      <c r="S695" s="247">
        <v>1</v>
      </c>
      <c r="T695" s="247">
        <v>1</v>
      </c>
      <c r="U695" s="247">
        <v>1</v>
      </c>
      <c r="V695" s="247">
        <v>1</v>
      </c>
      <c r="W695" s="247">
        <v>1</v>
      </c>
      <c r="X695" s="247">
        <v>1</v>
      </c>
      <c r="Y695" s="247">
        <v>1</v>
      </c>
      <c r="Z695" s="247">
        <v>1</v>
      </c>
      <c r="AA695" s="247">
        <v>1</v>
      </c>
      <c r="AB695" s="247">
        <v>1</v>
      </c>
      <c r="AC695" s="247">
        <v>1</v>
      </c>
      <c r="AD695" s="247">
        <v>1</v>
      </c>
      <c r="AE695" s="247">
        <v>1</v>
      </c>
      <c r="AF695" s="247">
        <v>1</v>
      </c>
      <c r="AG695" s="247">
        <v>1</v>
      </c>
      <c r="AH695" s="247">
        <v>1</v>
      </c>
      <c r="AI695" s="247">
        <v>1</v>
      </c>
      <c r="AJ695" s="247">
        <v>1</v>
      </c>
      <c r="AK695" s="247">
        <v>1</v>
      </c>
      <c r="AL695" s="247">
        <v>1</v>
      </c>
      <c r="AM695" s="247">
        <v>1</v>
      </c>
      <c r="AN695" s="247">
        <v>1</v>
      </c>
      <c r="AO695" s="247">
        <v>1</v>
      </c>
      <c r="AP695" s="247">
        <v>1</v>
      </c>
      <c r="AQ695" s="247">
        <v>1</v>
      </c>
      <c r="AR695" s="247">
        <v>1</v>
      </c>
      <c r="AS695" s="247">
        <v>1</v>
      </c>
      <c r="AT695" s="247">
        <v>1</v>
      </c>
      <c r="AU695" s="247">
        <v>1</v>
      </c>
      <c r="AV695" s="247">
        <v>1</v>
      </c>
      <c r="AW695" s="247">
        <v>1</v>
      </c>
      <c r="AX695" s="247">
        <v>1</v>
      </c>
      <c r="AY695" s="247">
        <v>1</v>
      </c>
      <c r="AZ695" s="247">
        <v>1</v>
      </c>
      <c r="BA695" s="247">
        <v>1</v>
      </c>
      <c r="BB695" s="247">
        <v>1</v>
      </c>
      <c r="BC695" s="247">
        <v>1</v>
      </c>
      <c r="BD695" s="247">
        <v>1</v>
      </c>
      <c r="BE695" s="247">
        <v>1</v>
      </c>
      <c r="BF695" s="247">
        <v>1</v>
      </c>
      <c r="BG695" s="247">
        <v>1</v>
      </c>
      <c r="BH695" s="247">
        <v>1</v>
      </c>
      <c r="BI695" s="247">
        <v>1</v>
      </c>
      <c r="BJ695" s="247">
        <v>1</v>
      </c>
      <c r="BK695" s="247">
        <v>1</v>
      </c>
      <c r="BL695" s="247"/>
      <c r="BM695" s="248"/>
    </row>
    <row r="696" spans="1:65" s="236" customFormat="1" ht="5.25">
      <c r="A696" s="243">
        <v>485</v>
      </c>
      <c r="B696" s="249" t="s">
        <v>976</v>
      </c>
      <c r="C696" s="245" t="s">
        <v>526</v>
      </c>
      <c r="D696" s="246">
        <v>0.09</v>
      </c>
      <c r="E696" s="247">
        <v>1</v>
      </c>
      <c r="F696" s="247">
        <v>1</v>
      </c>
      <c r="G696" s="247">
        <v>1</v>
      </c>
      <c r="H696" s="247">
        <v>1</v>
      </c>
      <c r="I696" s="247">
        <v>1</v>
      </c>
      <c r="J696" s="247">
        <v>1</v>
      </c>
      <c r="K696" s="247">
        <v>1</v>
      </c>
      <c r="L696" s="247">
        <v>1</v>
      </c>
      <c r="M696" s="247">
        <v>1</v>
      </c>
      <c r="N696" s="247">
        <v>1</v>
      </c>
      <c r="O696" s="247">
        <v>1</v>
      </c>
      <c r="P696" s="247">
        <v>1</v>
      </c>
      <c r="Q696" s="247">
        <v>1</v>
      </c>
      <c r="R696" s="247">
        <v>1</v>
      </c>
      <c r="S696" s="247">
        <v>1</v>
      </c>
      <c r="T696" s="247">
        <v>1</v>
      </c>
      <c r="U696" s="247">
        <v>1</v>
      </c>
      <c r="V696" s="247">
        <v>1</v>
      </c>
      <c r="W696" s="247">
        <v>1</v>
      </c>
      <c r="X696" s="247">
        <v>1</v>
      </c>
      <c r="Y696" s="247">
        <v>1</v>
      </c>
      <c r="Z696" s="247">
        <v>1</v>
      </c>
      <c r="AA696" s="247">
        <v>1</v>
      </c>
      <c r="AB696" s="247">
        <v>1</v>
      </c>
      <c r="AC696" s="247">
        <v>1</v>
      </c>
      <c r="AD696" s="247">
        <v>1</v>
      </c>
      <c r="AE696" s="247">
        <v>1</v>
      </c>
      <c r="AF696" s="247">
        <v>1</v>
      </c>
      <c r="AG696" s="247">
        <v>1</v>
      </c>
      <c r="AH696" s="247">
        <v>1</v>
      </c>
      <c r="AI696" s="247">
        <v>1</v>
      </c>
      <c r="AJ696" s="247">
        <v>1</v>
      </c>
      <c r="AK696" s="247">
        <v>1</v>
      </c>
      <c r="AL696" s="247">
        <v>1</v>
      </c>
      <c r="AM696" s="247">
        <v>1</v>
      </c>
      <c r="AN696" s="247">
        <v>1</v>
      </c>
      <c r="AO696" s="247">
        <v>1</v>
      </c>
      <c r="AP696" s="247">
        <v>1</v>
      </c>
      <c r="AQ696" s="247">
        <v>1</v>
      </c>
      <c r="AR696" s="247">
        <v>1</v>
      </c>
      <c r="AS696" s="247">
        <v>1</v>
      </c>
      <c r="AT696" s="247">
        <v>1</v>
      </c>
      <c r="AU696" s="247">
        <v>1</v>
      </c>
      <c r="AV696" s="247">
        <v>1</v>
      </c>
      <c r="AW696" s="247">
        <v>1</v>
      </c>
      <c r="AX696" s="247">
        <v>1</v>
      </c>
      <c r="AY696" s="247">
        <v>1</v>
      </c>
      <c r="AZ696" s="247">
        <v>1</v>
      </c>
      <c r="BA696" s="247">
        <v>1</v>
      </c>
      <c r="BB696" s="247">
        <v>1</v>
      </c>
      <c r="BC696" s="247">
        <v>1</v>
      </c>
      <c r="BD696" s="247">
        <v>1</v>
      </c>
      <c r="BE696" s="247">
        <v>1</v>
      </c>
      <c r="BF696" s="247">
        <v>1</v>
      </c>
      <c r="BG696" s="247">
        <v>1</v>
      </c>
      <c r="BH696" s="247">
        <v>1</v>
      </c>
      <c r="BI696" s="247">
        <v>1</v>
      </c>
      <c r="BJ696" s="247">
        <v>1</v>
      </c>
      <c r="BK696" s="247">
        <v>1</v>
      </c>
      <c r="BL696" s="247"/>
      <c r="BM696" s="248"/>
    </row>
    <row r="697" spans="1:65" s="236" customFormat="1" ht="5.25">
      <c r="A697" s="243">
        <v>486</v>
      </c>
      <c r="B697" s="249" t="s">
        <v>977</v>
      </c>
      <c r="C697" s="245" t="s">
        <v>526</v>
      </c>
      <c r="D697" s="246">
        <v>0.075</v>
      </c>
      <c r="E697" s="247">
        <v>1</v>
      </c>
      <c r="F697" s="247">
        <v>1</v>
      </c>
      <c r="G697" s="247">
        <v>1</v>
      </c>
      <c r="H697" s="247">
        <v>1</v>
      </c>
      <c r="I697" s="247">
        <v>1</v>
      </c>
      <c r="J697" s="247">
        <v>1</v>
      </c>
      <c r="K697" s="247">
        <v>1</v>
      </c>
      <c r="L697" s="247">
        <v>1</v>
      </c>
      <c r="M697" s="247">
        <v>1</v>
      </c>
      <c r="N697" s="247">
        <v>1</v>
      </c>
      <c r="O697" s="247">
        <v>1</v>
      </c>
      <c r="P697" s="247">
        <v>1</v>
      </c>
      <c r="Q697" s="247">
        <v>1</v>
      </c>
      <c r="R697" s="247">
        <v>1</v>
      </c>
      <c r="S697" s="247">
        <v>1</v>
      </c>
      <c r="T697" s="247">
        <v>1</v>
      </c>
      <c r="U697" s="247">
        <v>1</v>
      </c>
      <c r="V697" s="247">
        <v>1</v>
      </c>
      <c r="W697" s="247">
        <v>1</v>
      </c>
      <c r="X697" s="247">
        <v>1</v>
      </c>
      <c r="Y697" s="247">
        <v>1</v>
      </c>
      <c r="Z697" s="247">
        <v>1</v>
      </c>
      <c r="AA697" s="247">
        <v>1</v>
      </c>
      <c r="AB697" s="247">
        <v>1</v>
      </c>
      <c r="AC697" s="247">
        <v>1</v>
      </c>
      <c r="AD697" s="247">
        <v>1</v>
      </c>
      <c r="AE697" s="247">
        <v>1</v>
      </c>
      <c r="AF697" s="247">
        <v>1</v>
      </c>
      <c r="AG697" s="247">
        <v>1</v>
      </c>
      <c r="AH697" s="247">
        <v>1</v>
      </c>
      <c r="AI697" s="247">
        <v>1</v>
      </c>
      <c r="AJ697" s="247">
        <v>1</v>
      </c>
      <c r="AK697" s="247">
        <v>1</v>
      </c>
      <c r="AL697" s="247">
        <v>1</v>
      </c>
      <c r="AM697" s="247">
        <v>1</v>
      </c>
      <c r="AN697" s="247">
        <v>1</v>
      </c>
      <c r="AO697" s="247">
        <v>1</v>
      </c>
      <c r="AP697" s="247">
        <v>1</v>
      </c>
      <c r="AQ697" s="247">
        <v>1</v>
      </c>
      <c r="AR697" s="247">
        <v>1</v>
      </c>
      <c r="AS697" s="247">
        <v>1</v>
      </c>
      <c r="AT697" s="247">
        <v>1</v>
      </c>
      <c r="AU697" s="247">
        <v>1</v>
      </c>
      <c r="AV697" s="247">
        <v>1</v>
      </c>
      <c r="AW697" s="247">
        <v>1</v>
      </c>
      <c r="AX697" s="247">
        <v>1</v>
      </c>
      <c r="AY697" s="247">
        <v>1</v>
      </c>
      <c r="AZ697" s="247">
        <v>1</v>
      </c>
      <c r="BA697" s="247">
        <v>1</v>
      </c>
      <c r="BB697" s="247">
        <v>1</v>
      </c>
      <c r="BC697" s="247">
        <v>1</v>
      </c>
      <c r="BD697" s="247">
        <v>1</v>
      </c>
      <c r="BE697" s="247">
        <v>1</v>
      </c>
      <c r="BF697" s="247">
        <v>1</v>
      </c>
      <c r="BG697" s="247">
        <v>1</v>
      </c>
      <c r="BH697" s="247">
        <v>1</v>
      </c>
      <c r="BI697" s="247">
        <v>1</v>
      </c>
      <c r="BJ697" s="247">
        <v>1</v>
      </c>
      <c r="BK697" s="247">
        <v>1</v>
      </c>
      <c r="BL697" s="247"/>
      <c r="BM697" s="248"/>
    </row>
    <row r="698" spans="1:65" s="236" customFormat="1" ht="5.25">
      <c r="A698" s="243">
        <v>487</v>
      </c>
      <c r="B698" s="249" t="s">
        <v>978</v>
      </c>
      <c r="C698" s="245" t="s">
        <v>526</v>
      </c>
      <c r="D698" s="246">
        <v>0.08</v>
      </c>
      <c r="E698" s="247">
        <v>1</v>
      </c>
      <c r="F698" s="247">
        <v>1</v>
      </c>
      <c r="G698" s="247">
        <v>1</v>
      </c>
      <c r="H698" s="247">
        <v>1</v>
      </c>
      <c r="I698" s="247">
        <v>1</v>
      </c>
      <c r="J698" s="247">
        <v>1</v>
      </c>
      <c r="K698" s="247">
        <v>1</v>
      </c>
      <c r="L698" s="247">
        <v>1</v>
      </c>
      <c r="M698" s="247">
        <v>1</v>
      </c>
      <c r="N698" s="247">
        <v>1</v>
      </c>
      <c r="O698" s="247">
        <v>1</v>
      </c>
      <c r="P698" s="247">
        <v>1</v>
      </c>
      <c r="Q698" s="247">
        <v>1</v>
      </c>
      <c r="R698" s="247">
        <v>1</v>
      </c>
      <c r="S698" s="247">
        <v>1</v>
      </c>
      <c r="T698" s="247">
        <v>1</v>
      </c>
      <c r="U698" s="247">
        <v>1</v>
      </c>
      <c r="V698" s="247">
        <v>1</v>
      </c>
      <c r="W698" s="247">
        <v>1</v>
      </c>
      <c r="X698" s="247">
        <v>1</v>
      </c>
      <c r="Y698" s="247">
        <v>1</v>
      </c>
      <c r="Z698" s="247">
        <v>1</v>
      </c>
      <c r="AA698" s="247">
        <v>1</v>
      </c>
      <c r="AB698" s="247">
        <v>1</v>
      </c>
      <c r="AC698" s="247">
        <v>1</v>
      </c>
      <c r="AD698" s="247">
        <v>1</v>
      </c>
      <c r="AE698" s="247">
        <v>1</v>
      </c>
      <c r="AF698" s="247">
        <v>1</v>
      </c>
      <c r="AG698" s="247">
        <v>1</v>
      </c>
      <c r="AH698" s="247">
        <v>1</v>
      </c>
      <c r="AI698" s="247">
        <v>1</v>
      </c>
      <c r="AJ698" s="247">
        <v>1</v>
      </c>
      <c r="AK698" s="247">
        <v>1</v>
      </c>
      <c r="AL698" s="247">
        <v>1</v>
      </c>
      <c r="AM698" s="247">
        <v>1</v>
      </c>
      <c r="AN698" s="247">
        <v>1</v>
      </c>
      <c r="AO698" s="247">
        <v>1</v>
      </c>
      <c r="AP698" s="247">
        <v>1</v>
      </c>
      <c r="AQ698" s="247">
        <v>1</v>
      </c>
      <c r="AR698" s="247">
        <v>1</v>
      </c>
      <c r="AS698" s="247">
        <v>1</v>
      </c>
      <c r="AT698" s="247">
        <v>1</v>
      </c>
      <c r="AU698" s="247">
        <v>1</v>
      </c>
      <c r="AV698" s="247">
        <v>1</v>
      </c>
      <c r="AW698" s="247">
        <v>1</v>
      </c>
      <c r="AX698" s="247">
        <v>1</v>
      </c>
      <c r="AY698" s="247">
        <v>1</v>
      </c>
      <c r="AZ698" s="247">
        <v>1</v>
      </c>
      <c r="BA698" s="247">
        <v>1</v>
      </c>
      <c r="BB698" s="247">
        <v>1</v>
      </c>
      <c r="BC698" s="247">
        <v>1</v>
      </c>
      <c r="BD698" s="247">
        <v>1</v>
      </c>
      <c r="BE698" s="247">
        <v>1</v>
      </c>
      <c r="BF698" s="247">
        <v>1</v>
      </c>
      <c r="BG698" s="247">
        <v>1</v>
      </c>
      <c r="BH698" s="247">
        <v>1</v>
      </c>
      <c r="BI698" s="247">
        <v>1</v>
      </c>
      <c r="BJ698" s="247">
        <v>1</v>
      </c>
      <c r="BK698" s="247">
        <v>1</v>
      </c>
      <c r="BL698" s="247"/>
      <c r="BM698" s="248"/>
    </row>
    <row r="699" spans="1:65" s="236" customFormat="1" ht="5.25">
      <c r="A699" s="243">
        <v>488</v>
      </c>
      <c r="B699" s="249" t="s">
        <v>979</v>
      </c>
      <c r="C699" s="245" t="s">
        <v>526</v>
      </c>
      <c r="D699" s="246">
        <v>0.075</v>
      </c>
      <c r="E699" s="247">
        <v>1</v>
      </c>
      <c r="F699" s="247">
        <v>1</v>
      </c>
      <c r="G699" s="247">
        <v>1</v>
      </c>
      <c r="H699" s="247">
        <v>1</v>
      </c>
      <c r="I699" s="247">
        <v>1</v>
      </c>
      <c r="J699" s="247">
        <v>1</v>
      </c>
      <c r="K699" s="247">
        <v>1</v>
      </c>
      <c r="L699" s="247">
        <v>1</v>
      </c>
      <c r="M699" s="247">
        <v>1</v>
      </c>
      <c r="N699" s="247">
        <v>1</v>
      </c>
      <c r="O699" s="247">
        <v>1</v>
      </c>
      <c r="P699" s="247">
        <v>1</v>
      </c>
      <c r="Q699" s="247">
        <v>1</v>
      </c>
      <c r="R699" s="247">
        <v>1</v>
      </c>
      <c r="S699" s="247">
        <v>1</v>
      </c>
      <c r="T699" s="247">
        <v>1</v>
      </c>
      <c r="U699" s="247">
        <v>1</v>
      </c>
      <c r="V699" s="247">
        <v>1</v>
      </c>
      <c r="W699" s="247">
        <v>1</v>
      </c>
      <c r="X699" s="247">
        <v>1</v>
      </c>
      <c r="Y699" s="247">
        <v>1</v>
      </c>
      <c r="Z699" s="247">
        <v>1</v>
      </c>
      <c r="AA699" s="247">
        <v>1</v>
      </c>
      <c r="AB699" s="247">
        <v>1</v>
      </c>
      <c r="AC699" s="247">
        <v>1</v>
      </c>
      <c r="AD699" s="247">
        <v>1</v>
      </c>
      <c r="AE699" s="247">
        <v>1</v>
      </c>
      <c r="AF699" s="247">
        <v>1</v>
      </c>
      <c r="AG699" s="247">
        <v>1</v>
      </c>
      <c r="AH699" s="247">
        <v>1</v>
      </c>
      <c r="AI699" s="247">
        <v>1</v>
      </c>
      <c r="AJ699" s="247">
        <v>1</v>
      </c>
      <c r="AK699" s="247">
        <v>1</v>
      </c>
      <c r="AL699" s="247">
        <v>1</v>
      </c>
      <c r="AM699" s="247">
        <v>1</v>
      </c>
      <c r="AN699" s="247">
        <v>1</v>
      </c>
      <c r="AO699" s="247">
        <v>1</v>
      </c>
      <c r="AP699" s="247">
        <v>1</v>
      </c>
      <c r="AQ699" s="247">
        <v>1</v>
      </c>
      <c r="AR699" s="247">
        <v>1</v>
      </c>
      <c r="AS699" s="247">
        <v>1</v>
      </c>
      <c r="AT699" s="247">
        <v>1</v>
      </c>
      <c r="AU699" s="247">
        <v>1</v>
      </c>
      <c r="AV699" s="247">
        <v>1</v>
      </c>
      <c r="AW699" s="247">
        <v>1</v>
      </c>
      <c r="AX699" s="247">
        <v>1</v>
      </c>
      <c r="AY699" s="247">
        <v>1</v>
      </c>
      <c r="AZ699" s="247">
        <v>1</v>
      </c>
      <c r="BA699" s="247">
        <v>1</v>
      </c>
      <c r="BB699" s="247">
        <v>1</v>
      </c>
      <c r="BC699" s="247">
        <v>1</v>
      </c>
      <c r="BD699" s="247">
        <v>1</v>
      </c>
      <c r="BE699" s="247">
        <v>1</v>
      </c>
      <c r="BF699" s="247">
        <v>1</v>
      </c>
      <c r="BG699" s="247">
        <v>1</v>
      </c>
      <c r="BH699" s="247">
        <v>1</v>
      </c>
      <c r="BI699" s="247">
        <v>1</v>
      </c>
      <c r="BJ699" s="247">
        <v>1</v>
      </c>
      <c r="BK699" s="247">
        <v>1</v>
      </c>
      <c r="BL699" s="247"/>
      <c r="BM699" s="248"/>
    </row>
    <row r="700" spans="1:65" s="236" customFormat="1" ht="5.25">
      <c r="A700" s="243">
        <v>489</v>
      </c>
      <c r="B700" s="249" t="s">
        <v>980</v>
      </c>
      <c r="C700" s="245" t="s">
        <v>526</v>
      </c>
      <c r="D700" s="246">
        <v>0.075</v>
      </c>
      <c r="E700" s="247">
        <v>1</v>
      </c>
      <c r="F700" s="247">
        <v>1</v>
      </c>
      <c r="G700" s="247">
        <v>1</v>
      </c>
      <c r="H700" s="247">
        <v>1</v>
      </c>
      <c r="I700" s="247">
        <v>1</v>
      </c>
      <c r="J700" s="247">
        <v>1</v>
      </c>
      <c r="K700" s="247">
        <v>1</v>
      </c>
      <c r="L700" s="247">
        <v>1</v>
      </c>
      <c r="M700" s="247">
        <v>1</v>
      </c>
      <c r="N700" s="247">
        <v>1</v>
      </c>
      <c r="O700" s="247">
        <v>1</v>
      </c>
      <c r="P700" s="247">
        <v>1</v>
      </c>
      <c r="Q700" s="247">
        <v>1</v>
      </c>
      <c r="R700" s="247">
        <v>1</v>
      </c>
      <c r="S700" s="247">
        <v>1</v>
      </c>
      <c r="T700" s="247">
        <v>1</v>
      </c>
      <c r="U700" s="247">
        <v>1</v>
      </c>
      <c r="V700" s="247">
        <v>1</v>
      </c>
      <c r="W700" s="247">
        <v>1</v>
      </c>
      <c r="X700" s="247">
        <v>1</v>
      </c>
      <c r="Y700" s="247">
        <v>1</v>
      </c>
      <c r="Z700" s="247">
        <v>1</v>
      </c>
      <c r="AA700" s="247">
        <v>1</v>
      </c>
      <c r="AB700" s="247">
        <v>1</v>
      </c>
      <c r="AC700" s="247">
        <v>1</v>
      </c>
      <c r="AD700" s="247">
        <v>1</v>
      </c>
      <c r="AE700" s="247">
        <v>1</v>
      </c>
      <c r="AF700" s="247">
        <v>1</v>
      </c>
      <c r="AG700" s="247">
        <v>1</v>
      </c>
      <c r="AH700" s="247">
        <v>1</v>
      </c>
      <c r="AI700" s="247">
        <v>1</v>
      </c>
      <c r="AJ700" s="247">
        <v>1</v>
      </c>
      <c r="AK700" s="247">
        <v>1</v>
      </c>
      <c r="AL700" s="247">
        <v>1</v>
      </c>
      <c r="AM700" s="247">
        <v>1</v>
      </c>
      <c r="AN700" s="247">
        <v>1</v>
      </c>
      <c r="AO700" s="247">
        <v>1</v>
      </c>
      <c r="AP700" s="247">
        <v>1</v>
      </c>
      <c r="AQ700" s="247">
        <v>1</v>
      </c>
      <c r="AR700" s="247">
        <v>1</v>
      </c>
      <c r="AS700" s="247">
        <v>1</v>
      </c>
      <c r="AT700" s="247">
        <v>1</v>
      </c>
      <c r="AU700" s="247">
        <v>1</v>
      </c>
      <c r="AV700" s="247">
        <v>1</v>
      </c>
      <c r="AW700" s="247">
        <v>1</v>
      </c>
      <c r="AX700" s="247">
        <v>1</v>
      </c>
      <c r="AY700" s="247">
        <v>1</v>
      </c>
      <c r="AZ700" s="247">
        <v>1</v>
      </c>
      <c r="BA700" s="247">
        <v>1</v>
      </c>
      <c r="BB700" s="247">
        <v>1</v>
      </c>
      <c r="BC700" s="247">
        <v>1</v>
      </c>
      <c r="BD700" s="247">
        <v>1</v>
      </c>
      <c r="BE700" s="247">
        <v>1</v>
      </c>
      <c r="BF700" s="247">
        <v>1</v>
      </c>
      <c r="BG700" s="247">
        <v>1</v>
      </c>
      <c r="BH700" s="247">
        <v>1</v>
      </c>
      <c r="BI700" s="247">
        <v>1</v>
      </c>
      <c r="BJ700" s="247">
        <v>1</v>
      </c>
      <c r="BK700" s="247">
        <v>1</v>
      </c>
      <c r="BL700" s="247"/>
      <c r="BM700" s="248"/>
    </row>
    <row r="701" spans="1:65" s="236" customFormat="1" ht="5.25">
      <c r="A701" s="243">
        <v>490</v>
      </c>
      <c r="B701" s="249" t="s">
        <v>981</v>
      </c>
      <c r="C701" s="245" t="s">
        <v>526</v>
      </c>
      <c r="D701" s="246">
        <v>0.075</v>
      </c>
      <c r="E701" s="247">
        <v>1</v>
      </c>
      <c r="F701" s="247">
        <v>1</v>
      </c>
      <c r="G701" s="247">
        <v>1</v>
      </c>
      <c r="H701" s="247">
        <v>1</v>
      </c>
      <c r="I701" s="247">
        <v>1</v>
      </c>
      <c r="J701" s="247">
        <v>1</v>
      </c>
      <c r="K701" s="247">
        <v>1</v>
      </c>
      <c r="L701" s="247">
        <v>1</v>
      </c>
      <c r="M701" s="247">
        <v>1</v>
      </c>
      <c r="N701" s="247">
        <v>1</v>
      </c>
      <c r="O701" s="247">
        <v>1</v>
      </c>
      <c r="P701" s="247">
        <v>1</v>
      </c>
      <c r="Q701" s="247">
        <v>1</v>
      </c>
      <c r="R701" s="247">
        <v>1</v>
      </c>
      <c r="S701" s="247">
        <v>1</v>
      </c>
      <c r="T701" s="247">
        <v>1</v>
      </c>
      <c r="U701" s="247">
        <v>1</v>
      </c>
      <c r="V701" s="247">
        <v>1</v>
      </c>
      <c r="W701" s="247">
        <v>1</v>
      </c>
      <c r="X701" s="247">
        <v>1</v>
      </c>
      <c r="Y701" s="247">
        <v>1</v>
      </c>
      <c r="Z701" s="247">
        <v>1</v>
      </c>
      <c r="AA701" s="247">
        <v>1</v>
      </c>
      <c r="AB701" s="247">
        <v>1</v>
      </c>
      <c r="AC701" s="247">
        <v>1</v>
      </c>
      <c r="AD701" s="247">
        <v>1</v>
      </c>
      <c r="AE701" s="247">
        <v>1</v>
      </c>
      <c r="AF701" s="247">
        <v>1</v>
      </c>
      <c r="AG701" s="247">
        <v>1</v>
      </c>
      <c r="AH701" s="247">
        <v>1</v>
      </c>
      <c r="AI701" s="247">
        <v>1</v>
      </c>
      <c r="AJ701" s="247">
        <v>1</v>
      </c>
      <c r="AK701" s="247">
        <v>1</v>
      </c>
      <c r="AL701" s="247">
        <v>1</v>
      </c>
      <c r="AM701" s="247">
        <v>1</v>
      </c>
      <c r="AN701" s="247">
        <v>1</v>
      </c>
      <c r="AO701" s="247">
        <v>1</v>
      </c>
      <c r="AP701" s="247">
        <v>1</v>
      </c>
      <c r="AQ701" s="247">
        <v>1</v>
      </c>
      <c r="AR701" s="247">
        <v>1</v>
      </c>
      <c r="AS701" s="247">
        <v>1</v>
      </c>
      <c r="AT701" s="247">
        <v>1</v>
      </c>
      <c r="AU701" s="247">
        <v>1</v>
      </c>
      <c r="AV701" s="247">
        <v>1</v>
      </c>
      <c r="AW701" s="247">
        <v>1</v>
      </c>
      <c r="AX701" s="247">
        <v>1</v>
      </c>
      <c r="AY701" s="247">
        <v>1</v>
      </c>
      <c r="AZ701" s="247">
        <v>1</v>
      </c>
      <c r="BA701" s="247">
        <v>1</v>
      </c>
      <c r="BB701" s="247">
        <v>1</v>
      </c>
      <c r="BC701" s="247">
        <v>1</v>
      </c>
      <c r="BD701" s="247">
        <v>1</v>
      </c>
      <c r="BE701" s="247">
        <v>1</v>
      </c>
      <c r="BF701" s="247">
        <v>1</v>
      </c>
      <c r="BG701" s="247">
        <v>1</v>
      </c>
      <c r="BH701" s="247">
        <v>1</v>
      </c>
      <c r="BI701" s="247">
        <v>1</v>
      </c>
      <c r="BJ701" s="247">
        <v>1</v>
      </c>
      <c r="BK701" s="247">
        <v>1</v>
      </c>
      <c r="BL701" s="247"/>
      <c r="BM701" s="248"/>
    </row>
    <row r="702" spans="1:65" s="236" customFormat="1" ht="5.25">
      <c r="A702" s="243">
        <v>491</v>
      </c>
      <c r="B702" s="249" t="s">
        <v>982</v>
      </c>
      <c r="C702" s="245" t="s">
        <v>526</v>
      </c>
      <c r="D702" s="246">
        <v>0.072</v>
      </c>
      <c r="E702" s="247">
        <v>1</v>
      </c>
      <c r="F702" s="247">
        <v>1</v>
      </c>
      <c r="G702" s="247">
        <v>1</v>
      </c>
      <c r="H702" s="247">
        <v>1</v>
      </c>
      <c r="I702" s="247">
        <v>1</v>
      </c>
      <c r="J702" s="247">
        <v>1</v>
      </c>
      <c r="K702" s="247">
        <v>1</v>
      </c>
      <c r="L702" s="247">
        <v>1</v>
      </c>
      <c r="M702" s="247">
        <v>1</v>
      </c>
      <c r="N702" s="247">
        <v>1</v>
      </c>
      <c r="O702" s="247">
        <v>1</v>
      </c>
      <c r="P702" s="247">
        <v>1</v>
      </c>
      <c r="Q702" s="247">
        <v>1</v>
      </c>
      <c r="R702" s="247">
        <v>1</v>
      </c>
      <c r="S702" s="247">
        <v>1</v>
      </c>
      <c r="T702" s="247">
        <v>1</v>
      </c>
      <c r="U702" s="247">
        <v>1</v>
      </c>
      <c r="V702" s="247">
        <v>1</v>
      </c>
      <c r="W702" s="247">
        <v>1</v>
      </c>
      <c r="X702" s="247">
        <v>1</v>
      </c>
      <c r="Y702" s="247">
        <v>1</v>
      </c>
      <c r="Z702" s="247">
        <v>1</v>
      </c>
      <c r="AA702" s="247">
        <v>1</v>
      </c>
      <c r="AB702" s="247">
        <v>1</v>
      </c>
      <c r="AC702" s="247">
        <v>1</v>
      </c>
      <c r="AD702" s="247">
        <v>1</v>
      </c>
      <c r="AE702" s="247">
        <v>1</v>
      </c>
      <c r="AF702" s="247">
        <v>1</v>
      </c>
      <c r="AG702" s="247">
        <v>1</v>
      </c>
      <c r="AH702" s="247">
        <v>1</v>
      </c>
      <c r="AI702" s="247">
        <v>1</v>
      </c>
      <c r="AJ702" s="247">
        <v>1</v>
      </c>
      <c r="AK702" s="247">
        <v>1</v>
      </c>
      <c r="AL702" s="247">
        <v>1</v>
      </c>
      <c r="AM702" s="247">
        <v>1</v>
      </c>
      <c r="AN702" s="247">
        <v>1</v>
      </c>
      <c r="AO702" s="247">
        <v>1</v>
      </c>
      <c r="AP702" s="247">
        <v>1</v>
      </c>
      <c r="AQ702" s="247">
        <v>1</v>
      </c>
      <c r="AR702" s="247">
        <v>1</v>
      </c>
      <c r="AS702" s="247">
        <v>1</v>
      </c>
      <c r="AT702" s="247">
        <v>1</v>
      </c>
      <c r="AU702" s="247">
        <v>1</v>
      </c>
      <c r="AV702" s="247">
        <v>1</v>
      </c>
      <c r="AW702" s="247">
        <v>1</v>
      </c>
      <c r="AX702" s="247">
        <v>1</v>
      </c>
      <c r="AY702" s="247">
        <v>1</v>
      </c>
      <c r="AZ702" s="247">
        <v>1</v>
      </c>
      <c r="BA702" s="247">
        <v>1</v>
      </c>
      <c r="BB702" s="247">
        <v>1</v>
      </c>
      <c r="BC702" s="247">
        <v>1</v>
      </c>
      <c r="BD702" s="247">
        <v>1</v>
      </c>
      <c r="BE702" s="247">
        <v>1</v>
      </c>
      <c r="BF702" s="247">
        <v>1</v>
      </c>
      <c r="BG702" s="247">
        <v>1</v>
      </c>
      <c r="BH702" s="247">
        <v>1</v>
      </c>
      <c r="BI702" s="247">
        <v>1</v>
      </c>
      <c r="BJ702" s="247">
        <v>1</v>
      </c>
      <c r="BK702" s="247">
        <v>1</v>
      </c>
      <c r="BL702" s="247"/>
      <c r="BM702" s="248"/>
    </row>
    <row r="703" spans="1:65" s="236" customFormat="1" ht="5.25">
      <c r="A703" s="243">
        <v>492</v>
      </c>
      <c r="B703" s="249" t="s">
        <v>983</v>
      </c>
      <c r="C703" s="245" t="s">
        <v>526</v>
      </c>
      <c r="D703" s="246">
        <v>0.075</v>
      </c>
      <c r="E703" s="247">
        <v>1</v>
      </c>
      <c r="F703" s="247">
        <v>1</v>
      </c>
      <c r="G703" s="247">
        <v>1</v>
      </c>
      <c r="H703" s="247">
        <v>1</v>
      </c>
      <c r="I703" s="247">
        <v>1</v>
      </c>
      <c r="J703" s="247">
        <v>1</v>
      </c>
      <c r="K703" s="247">
        <v>1</v>
      </c>
      <c r="L703" s="247">
        <v>1</v>
      </c>
      <c r="M703" s="247">
        <v>1</v>
      </c>
      <c r="N703" s="247">
        <v>1</v>
      </c>
      <c r="O703" s="247">
        <v>1</v>
      </c>
      <c r="P703" s="247">
        <v>1</v>
      </c>
      <c r="Q703" s="247">
        <v>1</v>
      </c>
      <c r="R703" s="247">
        <v>1</v>
      </c>
      <c r="S703" s="247">
        <v>1</v>
      </c>
      <c r="T703" s="247">
        <v>1</v>
      </c>
      <c r="U703" s="247">
        <v>1</v>
      </c>
      <c r="V703" s="247">
        <v>1</v>
      </c>
      <c r="W703" s="247">
        <v>1</v>
      </c>
      <c r="X703" s="247">
        <v>1</v>
      </c>
      <c r="Y703" s="247">
        <v>1</v>
      </c>
      <c r="Z703" s="247">
        <v>1</v>
      </c>
      <c r="AA703" s="247">
        <v>1</v>
      </c>
      <c r="AB703" s="247">
        <v>1</v>
      </c>
      <c r="AC703" s="247">
        <v>1</v>
      </c>
      <c r="AD703" s="247">
        <v>1</v>
      </c>
      <c r="AE703" s="247">
        <v>1</v>
      </c>
      <c r="AF703" s="247">
        <v>1</v>
      </c>
      <c r="AG703" s="247">
        <v>1</v>
      </c>
      <c r="AH703" s="247">
        <v>1</v>
      </c>
      <c r="AI703" s="247">
        <v>1</v>
      </c>
      <c r="AJ703" s="247">
        <v>1</v>
      </c>
      <c r="AK703" s="247">
        <v>1</v>
      </c>
      <c r="AL703" s="247">
        <v>1</v>
      </c>
      <c r="AM703" s="247">
        <v>1</v>
      </c>
      <c r="AN703" s="247">
        <v>1</v>
      </c>
      <c r="AO703" s="247">
        <v>1</v>
      </c>
      <c r="AP703" s="247">
        <v>1</v>
      </c>
      <c r="AQ703" s="247">
        <v>1</v>
      </c>
      <c r="AR703" s="247">
        <v>1</v>
      </c>
      <c r="AS703" s="247">
        <v>1</v>
      </c>
      <c r="AT703" s="247">
        <v>1</v>
      </c>
      <c r="AU703" s="247">
        <v>1</v>
      </c>
      <c r="AV703" s="247">
        <v>1</v>
      </c>
      <c r="AW703" s="247">
        <v>1</v>
      </c>
      <c r="AX703" s="247">
        <v>1</v>
      </c>
      <c r="AY703" s="247">
        <v>1</v>
      </c>
      <c r="AZ703" s="247">
        <v>1</v>
      </c>
      <c r="BA703" s="247">
        <v>1</v>
      </c>
      <c r="BB703" s="247">
        <v>1</v>
      </c>
      <c r="BC703" s="247">
        <v>1</v>
      </c>
      <c r="BD703" s="247">
        <v>1</v>
      </c>
      <c r="BE703" s="247">
        <v>1</v>
      </c>
      <c r="BF703" s="247">
        <v>1</v>
      </c>
      <c r="BG703" s="247">
        <v>1</v>
      </c>
      <c r="BH703" s="247">
        <v>1</v>
      </c>
      <c r="BI703" s="247">
        <v>1</v>
      </c>
      <c r="BJ703" s="247">
        <v>1</v>
      </c>
      <c r="BK703" s="247">
        <v>1</v>
      </c>
      <c r="BL703" s="247"/>
      <c r="BM703" s="248"/>
    </row>
    <row r="704" spans="1:65" s="236" customFormat="1" ht="5.25">
      <c r="A704" s="243">
        <v>493</v>
      </c>
      <c r="B704" s="249" t="s">
        <v>984</v>
      </c>
      <c r="C704" s="245" t="s">
        <v>526</v>
      </c>
      <c r="D704" s="246">
        <v>0.07</v>
      </c>
      <c r="E704" s="247">
        <v>1</v>
      </c>
      <c r="F704" s="247">
        <v>1</v>
      </c>
      <c r="G704" s="247">
        <v>1</v>
      </c>
      <c r="H704" s="247">
        <v>1</v>
      </c>
      <c r="I704" s="247">
        <v>1</v>
      </c>
      <c r="J704" s="247">
        <v>1</v>
      </c>
      <c r="K704" s="247">
        <v>1</v>
      </c>
      <c r="L704" s="247">
        <v>1</v>
      </c>
      <c r="M704" s="247">
        <v>1</v>
      </c>
      <c r="N704" s="247">
        <v>1</v>
      </c>
      <c r="O704" s="247">
        <v>1</v>
      </c>
      <c r="P704" s="247">
        <v>1</v>
      </c>
      <c r="Q704" s="247">
        <v>1</v>
      </c>
      <c r="R704" s="247">
        <v>1</v>
      </c>
      <c r="S704" s="247">
        <v>1</v>
      </c>
      <c r="T704" s="247">
        <v>1</v>
      </c>
      <c r="U704" s="247">
        <v>1</v>
      </c>
      <c r="V704" s="247">
        <v>1</v>
      </c>
      <c r="W704" s="247">
        <v>1</v>
      </c>
      <c r="X704" s="247">
        <v>1</v>
      </c>
      <c r="Y704" s="247">
        <v>1</v>
      </c>
      <c r="Z704" s="247">
        <v>1</v>
      </c>
      <c r="AA704" s="247">
        <v>1</v>
      </c>
      <c r="AB704" s="247">
        <v>1</v>
      </c>
      <c r="AC704" s="247">
        <v>1</v>
      </c>
      <c r="AD704" s="247">
        <v>1</v>
      </c>
      <c r="AE704" s="247">
        <v>1</v>
      </c>
      <c r="AF704" s="247">
        <v>1</v>
      </c>
      <c r="AG704" s="247">
        <v>1</v>
      </c>
      <c r="AH704" s="247">
        <v>1</v>
      </c>
      <c r="AI704" s="247">
        <v>1</v>
      </c>
      <c r="AJ704" s="247">
        <v>1</v>
      </c>
      <c r="AK704" s="247">
        <v>1</v>
      </c>
      <c r="AL704" s="247">
        <v>1</v>
      </c>
      <c r="AM704" s="247">
        <v>1</v>
      </c>
      <c r="AN704" s="247">
        <v>1</v>
      </c>
      <c r="AO704" s="247">
        <v>1</v>
      </c>
      <c r="AP704" s="247">
        <v>1</v>
      </c>
      <c r="AQ704" s="247">
        <v>1</v>
      </c>
      <c r="AR704" s="247">
        <v>1</v>
      </c>
      <c r="AS704" s="247">
        <v>1</v>
      </c>
      <c r="AT704" s="247">
        <v>1</v>
      </c>
      <c r="AU704" s="247">
        <v>1</v>
      </c>
      <c r="AV704" s="247">
        <v>1</v>
      </c>
      <c r="AW704" s="247">
        <v>1</v>
      </c>
      <c r="AX704" s="247">
        <v>1</v>
      </c>
      <c r="AY704" s="247">
        <v>1</v>
      </c>
      <c r="AZ704" s="247">
        <v>1</v>
      </c>
      <c r="BA704" s="247">
        <v>1</v>
      </c>
      <c r="BB704" s="247">
        <v>1</v>
      </c>
      <c r="BC704" s="247">
        <v>1</v>
      </c>
      <c r="BD704" s="247">
        <v>1</v>
      </c>
      <c r="BE704" s="247">
        <v>1</v>
      </c>
      <c r="BF704" s="247">
        <v>1</v>
      </c>
      <c r="BG704" s="247">
        <v>1</v>
      </c>
      <c r="BH704" s="247">
        <v>1</v>
      </c>
      <c r="BI704" s="247">
        <v>1</v>
      </c>
      <c r="BJ704" s="247">
        <v>1</v>
      </c>
      <c r="BK704" s="247">
        <v>1</v>
      </c>
      <c r="BL704" s="247"/>
      <c r="BM704" s="248"/>
    </row>
    <row r="705" spans="1:65" s="255" customFormat="1" ht="5.25">
      <c r="A705" s="243">
        <v>494</v>
      </c>
      <c r="B705" s="250" t="s">
        <v>985</v>
      </c>
      <c r="C705" s="251" t="s">
        <v>526</v>
      </c>
      <c r="D705" s="252">
        <v>0.072</v>
      </c>
      <c r="E705" s="253">
        <v>1.25</v>
      </c>
      <c r="F705" s="253">
        <v>1.25</v>
      </c>
      <c r="G705" s="247">
        <v>1</v>
      </c>
      <c r="H705" s="253">
        <v>1.25</v>
      </c>
      <c r="I705" s="253">
        <v>1.25</v>
      </c>
      <c r="J705" s="247">
        <v>1</v>
      </c>
      <c r="K705" s="253">
        <v>1.25</v>
      </c>
      <c r="L705" s="253">
        <v>1.25</v>
      </c>
      <c r="M705" s="253">
        <v>1.25</v>
      </c>
      <c r="N705" s="247">
        <v>1</v>
      </c>
      <c r="O705" s="253">
        <v>1.25</v>
      </c>
      <c r="P705" s="253">
        <v>1.25</v>
      </c>
      <c r="Q705" s="253">
        <v>1.25</v>
      </c>
      <c r="R705" s="253">
        <v>1.25</v>
      </c>
      <c r="S705" s="253">
        <v>1.25</v>
      </c>
      <c r="T705" s="247">
        <v>1</v>
      </c>
      <c r="U705" s="253">
        <v>1.25</v>
      </c>
      <c r="V705" s="253">
        <v>1.25</v>
      </c>
      <c r="W705" s="253">
        <v>1.25</v>
      </c>
      <c r="X705" s="253">
        <v>1.25</v>
      </c>
      <c r="Y705" s="253">
        <v>1.25</v>
      </c>
      <c r="Z705" s="247">
        <v>1</v>
      </c>
      <c r="AA705" s="253">
        <v>1.25</v>
      </c>
      <c r="AB705" s="253">
        <v>1.25</v>
      </c>
      <c r="AC705" s="247">
        <v>1</v>
      </c>
      <c r="AD705" s="253">
        <v>1.25</v>
      </c>
      <c r="AE705" s="253">
        <v>1.25</v>
      </c>
      <c r="AF705" s="253">
        <v>1.25</v>
      </c>
      <c r="AG705" s="253">
        <v>1.25</v>
      </c>
      <c r="AH705" s="253">
        <v>1.25</v>
      </c>
      <c r="AI705" s="247">
        <v>1</v>
      </c>
      <c r="AJ705" s="253">
        <v>1.25</v>
      </c>
      <c r="AK705" s="253">
        <v>1.25</v>
      </c>
      <c r="AL705" s="253">
        <v>1.25</v>
      </c>
      <c r="AM705" s="253">
        <v>1.25</v>
      </c>
      <c r="AN705" s="253">
        <v>1.25</v>
      </c>
      <c r="AO705" s="253">
        <v>1.25</v>
      </c>
      <c r="AP705" s="253">
        <v>1.25</v>
      </c>
      <c r="AQ705" s="253">
        <v>1.25</v>
      </c>
      <c r="AR705" s="253">
        <v>1.25</v>
      </c>
      <c r="AS705" s="253">
        <v>1.25</v>
      </c>
      <c r="AT705" s="253">
        <v>1.25</v>
      </c>
      <c r="AU705" s="253">
        <v>1.25</v>
      </c>
      <c r="AV705" s="253">
        <v>1.25</v>
      </c>
      <c r="AW705" s="253">
        <v>1.25</v>
      </c>
      <c r="AX705" s="253">
        <v>1.25</v>
      </c>
      <c r="AY705" s="253">
        <v>1.25</v>
      </c>
      <c r="AZ705" s="253">
        <v>1.25</v>
      </c>
      <c r="BA705" s="253">
        <v>1.25</v>
      </c>
      <c r="BB705" s="253">
        <v>1.25</v>
      </c>
      <c r="BC705" s="253">
        <v>1.25</v>
      </c>
      <c r="BD705" s="253">
        <v>1.25</v>
      </c>
      <c r="BE705" s="253">
        <v>1.25</v>
      </c>
      <c r="BF705" s="247">
        <v>1</v>
      </c>
      <c r="BG705" s="253">
        <v>1.25</v>
      </c>
      <c r="BH705" s="253">
        <v>1.25</v>
      </c>
      <c r="BI705" s="253">
        <v>1.25</v>
      </c>
      <c r="BJ705" s="253">
        <v>1.25</v>
      </c>
      <c r="BK705" s="253">
        <v>1.25</v>
      </c>
      <c r="BL705" s="253"/>
      <c r="BM705" s="254"/>
    </row>
    <row r="706" spans="1:65" s="236" customFormat="1" ht="5.25">
      <c r="A706" s="243">
        <v>495</v>
      </c>
      <c r="B706" s="249" t="s">
        <v>986</v>
      </c>
      <c r="C706" s="245" t="s">
        <v>526</v>
      </c>
      <c r="D706" s="246">
        <v>0.078</v>
      </c>
      <c r="E706" s="247">
        <v>1</v>
      </c>
      <c r="F706" s="247">
        <v>1</v>
      </c>
      <c r="G706" s="247">
        <v>1</v>
      </c>
      <c r="H706" s="247">
        <v>1</v>
      </c>
      <c r="I706" s="247">
        <v>1</v>
      </c>
      <c r="J706" s="247">
        <v>1</v>
      </c>
      <c r="K706" s="247">
        <v>1</v>
      </c>
      <c r="L706" s="247">
        <v>1</v>
      </c>
      <c r="M706" s="247">
        <v>1</v>
      </c>
      <c r="N706" s="247">
        <v>1</v>
      </c>
      <c r="O706" s="247">
        <v>1</v>
      </c>
      <c r="P706" s="247">
        <v>1</v>
      </c>
      <c r="Q706" s="247">
        <v>1</v>
      </c>
      <c r="R706" s="247">
        <v>1</v>
      </c>
      <c r="S706" s="247">
        <v>1</v>
      </c>
      <c r="T706" s="247">
        <v>1</v>
      </c>
      <c r="U706" s="247">
        <v>1</v>
      </c>
      <c r="V706" s="247">
        <v>1</v>
      </c>
      <c r="W706" s="247">
        <v>1</v>
      </c>
      <c r="X706" s="247">
        <v>1</v>
      </c>
      <c r="Y706" s="247">
        <v>1</v>
      </c>
      <c r="Z706" s="247">
        <v>1</v>
      </c>
      <c r="AA706" s="247">
        <v>1</v>
      </c>
      <c r="AB706" s="247">
        <v>1</v>
      </c>
      <c r="AC706" s="247">
        <v>1</v>
      </c>
      <c r="AD706" s="247">
        <v>1</v>
      </c>
      <c r="AE706" s="247">
        <v>1</v>
      </c>
      <c r="AF706" s="247">
        <v>1</v>
      </c>
      <c r="AG706" s="247">
        <v>1</v>
      </c>
      <c r="AH706" s="247">
        <v>1</v>
      </c>
      <c r="AI706" s="247">
        <v>1</v>
      </c>
      <c r="AJ706" s="247">
        <v>1</v>
      </c>
      <c r="AK706" s="247">
        <v>1</v>
      </c>
      <c r="AL706" s="247">
        <v>1</v>
      </c>
      <c r="AM706" s="247">
        <v>1</v>
      </c>
      <c r="AN706" s="247">
        <v>1</v>
      </c>
      <c r="AO706" s="247">
        <v>1</v>
      </c>
      <c r="AP706" s="247">
        <v>1</v>
      </c>
      <c r="AQ706" s="247">
        <v>1</v>
      </c>
      <c r="AR706" s="247">
        <v>1</v>
      </c>
      <c r="AS706" s="247">
        <v>1</v>
      </c>
      <c r="AT706" s="247">
        <v>1</v>
      </c>
      <c r="AU706" s="247">
        <v>1</v>
      </c>
      <c r="AV706" s="247">
        <v>1</v>
      </c>
      <c r="AW706" s="247">
        <v>1</v>
      </c>
      <c r="AX706" s="247">
        <v>1</v>
      </c>
      <c r="AY706" s="247">
        <v>1</v>
      </c>
      <c r="AZ706" s="247">
        <v>1</v>
      </c>
      <c r="BA706" s="247">
        <v>1</v>
      </c>
      <c r="BB706" s="247">
        <v>1</v>
      </c>
      <c r="BC706" s="247">
        <v>1</v>
      </c>
      <c r="BD706" s="247">
        <v>1</v>
      </c>
      <c r="BE706" s="247">
        <v>1</v>
      </c>
      <c r="BF706" s="247">
        <v>1</v>
      </c>
      <c r="BG706" s="247">
        <v>1</v>
      </c>
      <c r="BH706" s="247">
        <v>1</v>
      </c>
      <c r="BI706" s="247">
        <v>1</v>
      </c>
      <c r="BJ706" s="247">
        <v>1</v>
      </c>
      <c r="BK706" s="247">
        <v>1</v>
      </c>
      <c r="BL706" s="247"/>
      <c r="BM706" s="248"/>
    </row>
    <row r="707" spans="1:65" s="255" customFormat="1" ht="5.25">
      <c r="A707" s="243">
        <v>496</v>
      </c>
      <c r="B707" s="250" t="s">
        <v>987</v>
      </c>
      <c r="C707" s="251" t="s">
        <v>526</v>
      </c>
      <c r="D707" s="252">
        <v>0.072</v>
      </c>
      <c r="E707" s="253">
        <v>1.25</v>
      </c>
      <c r="F707" s="253">
        <v>1.25</v>
      </c>
      <c r="G707" s="247">
        <v>1</v>
      </c>
      <c r="H707" s="253">
        <v>1.25</v>
      </c>
      <c r="I707" s="253">
        <v>1.25</v>
      </c>
      <c r="J707" s="247">
        <v>1</v>
      </c>
      <c r="K707" s="253">
        <v>1.25</v>
      </c>
      <c r="L707" s="253">
        <v>1.25</v>
      </c>
      <c r="M707" s="253">
        <v>1.25</v>
      </c>
      <c r="N707" s="247">
        <v>1</v>
      </c>
      <c r="O707" s="253">
        <v>1.25</v>
      </c>
      <c r="P707" s="253">
        <v>1.25</v>
      </c>
      <c r="Q707" s="253">
        <v>1.25</v>
      </c>
      <c r="R707" s="253">
        <v>1.25</v>
      </c>
      <c r="S707" s="253">
        <v>1.25</v>
      </c>
      <c r="T707" s="247">
        <v>1</v>
      </c>
      <c r="U707" s="253">
        <v>1.25</v>
      </c>
      <c r="V707" s="253">
        <v>1.25</v>
      </c>
      <c r="W707" s="253">
        <v>1.25</v>
      </c>
      <c r="X707" s="253">
        <v>1.25</v>
      </c>
      <c r="Y707" s="253">
        <v>1.25</v>
      </c>
      <c r="Z707" s="247">
        <v>1</v>
      </c>
      <c r="AA707" s="253">
        <v>1.25</v>
      </c>
      <c r="AB707" s="253">
        <v>1.25</v>
      </c>
      <c r="AC707" s="247">
        <v>1</v>
      </c>
      <c r="AD707" s="253">
        <v>1.25</v>
      </c>
      <c r="AE707" s="253">
        <v>1.25</v>
      </c>
      <c r="AF707" s="253">
        <v>1.25</v>
      </c>
      <c r="AG707" s="253">
        <v>1.25</v>
      </c>
      <c r="AH707" s="253">
        <v>1.25</v>
      </c>
      <c r="AI707" s="253">
        <v>1.25</v>
      </c>
      <c r="AJ707" s="253">
        <v>1.25</v>
      </c>
      <c r="AK707" s="253">
        <v>1.25</v>
      </c>
      <c r="AL707" s="253">
        <v>1.25</v>
      </c>
      <c r="AM707" s="253">
        <v>1.25</v>
      </c>
      <c r="AN707" s="253">
        <v>1.25</v>
      </c>
      <c r="AO707" s="253">
        <v>1.25</v>
      </c>
      <c r="AP707" s="253">
        <v>1.25</v>
      </c>
      <c r="AQ707" s="253">
        <v>1.25</v>
      </c>
      <c r="AR707" s="253">
        <v>1.25</v>
      </c>
      <c r="AS707" s="253">
        <v>1.25</v>
      </c>
      <c r="AT707" s="253">
        <v>1.25</v>
      </c>
      <c r="AU707" s="253">
        <v>1.25</v>
      </c>
      <c r="AV707" s="253">
        <v>1.25</v>
      </c>
      <c r="AW707" s="253">
        <v>1.25</v>
      </c>
      <c r="AX707" s="253">
        <v>1.25</v>
      </c>
      <c r="AY707" s="253">
        <v>1.25</v>
      </c>
      <c r="AZ707" s="253">
        <v>1.25</v>
      </c>
      <c r="BA707" s="253">
        <v>1.25</v>
      </c>
      <c r="BB707" s="253">
        <v>1.25</v>
      </c>
      <c r="BC707" s="253">
        <v>1.25</v>
      </c>
      <c r="BD707" s="253">
        <v>1.25</v>
      </c>
      <c r="BE707" s="253">
        <v>1.25</v>
      </c>
      <c r="BF707" s="247">
        <v>1</v>
      </c>
      <c r="BG707" s="253">
        <v>1.25</v>
      </c>
      <c r="BH707" s="253">
        <v>1.25</v>
      </c>
      <c r="BI707" s="253">
        <v>1.25</v>
      </c>
      <c r="BJ707" s="253">
        <v>1.25</v>
      </c>
      <c r="BK707" s="253">
        <v>1.25</v>
      </c>
      <c r="BL707" s="253"/>
      <c r="BM707" s="254"/>
    </row>
    <row r="708" spans="1:65" s="236" customFormat="1" ht="5.25">
      <c r="A708" s="243">
        <v>497</v>
      </c>
      <c r="B708" s="249" t="s">
        <v>988</v>
      </c>
      <c r="C708" s="245" t="s">
        <v>526</v>
      </c>
      <c r="D708" s="246">
        <v>0.072</v>
      </c>
      <c r="E708" s="247">
        <v>1</v>
      </c>
      <c r="F708" s="247">
        <v>1</v>
      </c>
      <c r="G708" s="247">
        <v>1</v>
      </c>
      <c r="H708" s="247">
        <v>1</v>
      </c>
      <c r="I708" s="247">
        <v>1</v>
      </c>
      <c r="J708" s="247">
        <v>1</v>
      </c>
      <c r="K708" s="247">
        <v>1</v>
      </c>
      <c r="L708" s="247">
        <v>1</v>
      </c>
      <c r="M708" s="247">
        <v>1</v>
      </c>
      <c r="N708" s="247">
        <v>1</v>
      </c>
      <c r="O708" s="247">
        <v>1</v>
      </c>
      <c r="P708" s="247">
        <v>1</v>
      </c>
      <c r="Q708" s="247">
        <v>1</v>
      </c>
      <c r="R708" s="247">
        <v>1</v>
      </c>
      <c r="S708" s="247">
        <v>1</v>
      </c>
      <c r="T708" s="247">
        <v>1</v>
      </c>
      <c r="U708" s="247">
        <v>1</v>
      </c>
      <c r="V708" s="247">
        <v>1</v>
      </c>
      <c r="W708" s="247">
        <v>1</v>
      </c>
      <c r="X708" s="247">
        <v>1</v>
      </c>
      <c r="Y708" s="247">
        <v>1</v>
      </c>
      <c r="Z708" s="247">
        <v>1</v>
      </c>
      <c r="AA708" s="247">
        <v>1</v>
      </c>
      <c r="AB708" s="247">
        <v>1</v>
      </c>
      <c r="AC708" s="247">
        <v>1</v>
      </c>
      <c r="AD708" s="247">
        <v>1</v>
      </c>
      <c r="AE708" s="247">
        <v>1</v>
      </c>
      <c r="AF708" s="247">
        <v>1</v>
      </c>
      <c r="AG708" s="247">
        <v>1</v>
      </c>
      <c r="AH708" s="247">
        <v>1</v>
      </c>
      <c r="AI708" s="247">
        <v>1</v>
      </c>
      <c r="AJ708" s="247">
        <v>1</v>
      </c>
      <c r="AK708" s="247">
        <v>1</v>
      </c>
      <c r="AL708" s="247">
        <v>1</v>
      </c>
      <c r="AM708" s="247">
        <v>1</v>
      </c>
      <c r="AN708" s="247">
        <v>1</v>
      </c>
      <c r="AO708" s="247">
        <v>1</v>
      </c>
      <c r="AP708" s="247">
        <v>1</v>
      </c>
      <c r="AQ708" s="247">
        <v>1</v>
      </c>
      <c r="AR708" s="247">
        <v>1</v>
      </c>
      <c r="AS708" s="247">
        <v>1</v>
      </c>
      <c r="AT708" s="247">
        <v>1</v>
      </c>
      <c r="AU708" s="247">
        <v>1</v>
      </c>
      <c r="AV708" s="247">
        <v>1</v>
      </c>
      <c r="AW708" s="247">
        <v>1</v>
      </c>
      <c r="AX708" s="247">
        <v>1</v>
      </c>
      <c r="AY708" s="247">
        <v>1</v>
      </c>
      <c r="AZ708" s="247">
        <v>1</v>
      </c>
      <c r="BA708" s="247">
        <v>1</v>
      </c>
      <c r="BB708" s="247">
        <v>1</v>
      </c>
      <c r="BC708" s="247">
        <v>1</v>
      </c>
      <c r="BD708" s="247">
        <v>1</v>
      </c>
      <c r="BE708" s="247">
        <v>1</v>
      </c>
      <c r="BF708" s="247">
        <v>1</v>
      </c>
      <c r="BG708" s="247">
        <v>1</v>
      </c>
      <c r="BH708" s="247">
        <v>1</v>
      </c>
      <c r="BI708" s="247">
        <v>1</v>
      </c>
      <c r="BJ708" s="247">
        <v>1</v>
      </c>
      <c r="BK708" s="247">
        <v>1</v>
      </c>
      <c r="BL708" s="247"/>
      <c r="BM708" s="248"/>
    </row>
    <row r="709" spans="1:65" s="236" customFormat="1" ht="5.25">
      <c r="A709" s="243">
        <v>498</v>
      </c>
      <c r="B709" s="249" t="s">
        <v>989</v>
      </c>
      <c r="C709" s="245" t="s">
        <v>526</v>
      </c>
      <c r="D709" s="246">
        <v>0.08</v>
      </c>
      <c r="E709" s="247">
        <v>1</v>
      </c>
      <c r="F709" s="247">
        <v>1</v>
      </c>
      <c r="G709" s="247">
        <v>1</v>
      </c>
      <c r="H709" s="247">
        <v>1</v>
      </c>
      <c r="I709" s="247">
        <v>1</v>
      </c>
      <c r="J709" s="247">
        <v>1</v>
      </c>
      <c r="K709" s="247">
        <v>1</v>
      </c>
      <c r="L709" s="247">
        <v>1</v>
      </c>
      <c r="M709" s="247">
        <v>1</v>
      </c>
      <c r="N709" s="247">
        <v>1</v>
      </c>
      <c r="O709" s="247">
        <v>1</v>
      </c>
      <c r="P709" s="247">
        <v>1</v>
      </c>
      <c r="Q709" s="247">
        <v>1</v>
      </c>
      <c r="R709" s="247">
        <v>1</v>
      </c>
      <c r="S709" s="247">
        <v>1</v>
      </c>
      <c r="T709" s="247">
        <v>1</v>
      </c>
      <c r="U709" s="247">
        <v>1</v>
      </c>
      <c r="V709" s="247">
        <v>1</v>
      </c>
      <c r="W709" s="247">
        <v>1</v>
      </c>
      <c r="X709" s="247">
        <v>1</v>
      </c>
      <c r="Y709" s="247">
        <v>1</v>
      </c>
      <c r="Z709" s="247">
        <v>1</v>
      </c>
      <c r="AA709" s="247">
        <v>1</v>
      </c>
      <c r="AB709" s="247">
        <v>1</v>
      </c>
      <c r="AC709" s="247">
        <v>1</v>
      </c>
      <c r="AD709" s="247">
        <v>1</v>
      </c>
      <c r="AE709" s="247">
        <v>1</v>
      </c>
      <c r="AF709" s="247">
        <v>1</v>
      </c>
      <c r="AG709" s="247">
        <v>1</v>
      </c>
      <c r="AH709" s="247">
        <v>1</v>
      </c>
      <c r="AI709" s="247">
        <v>1</v>
      </c>
      <c r="AJ709" s="247">
        <v>1</v>
      </c>
      <c r="AK709" s="247">
        <v>1</v>
      </c>
      <c r="AL709" s="247">
        <v>1</v>
      </c>
      <c r="AM709" s="247">
        <v>1</v>
      </c>
      <c r="AN709" s="247">
        <v>1</v>
      </c>
      <c r="AO709" s="247">
        <v>1</v>
      </c>
      <c r="AP709" s="247">
        <v>1</v>
      </c>
      <c r="AQ709" s="247">
        <v>1</v>
      </c>
      <c r="AR709" s="247">
        <v>1</v>
      </c>
      <c r="AS709" s="247">
        <v>1</v>
      </c>
      <c r="AT709" s="247">
        <v>1</v>
      </c>
      <c r="AU709" s="247">
        <v>1</v>
      </c>
      <c r="AV709" s="247">
        <v>1</v>
      </c>
      <c r="AW709" s="247">
        <v>1</v>
      </c>
      <c r="AX709" s="247">
        <v>1</v>
      </c>
      <c r="AY709" s="247">
        <v>1</v>
      </c>
      <c r="AZ709" s="247">
        <v>1</v>
      </c>
      <c r="BA709" s="247">
        <v>1</v>
      </c>
      <c r="BB709" s="247">
        <v>1</v>
      </c>
      <c r="BC709" s="247">
        <v>1</v>
      </c>
      <c r="BD709" s="247">
        <v>1</v>
      </c>
      <c r="BE709" s="247">
        <v>1</v>
      </c>
      <c r="BF709" s="247">
        <v>1</v>
      </c>
      <c r="BG709" s="247">
        <v>1</v>
      </c>
      <c r="BH709" s="247">
        <v>1</v>
      </c>
      <c r="BI709" s="247">
        <v>1</v>
      </c>
      <c r="BJ709" s="247">
        <v>1</v>
      </c>
      <c r="BK709" s="247">
        <v>1</v>
      </c>
      <c r="BL709" s="247"/>
      <c r="BM709" s="248"/>
    </row>
    <row r="710" spans="1:65" s="236" customFormat="1" ht="5.25">
      <c r="A710" s="243">
        <v>499</v>
      </c>
      <c r="B710" s="249" t="s">
        <v>990</v>
      </c>
      <c r="C710" s="245" t="s">
        <v>526</v>
      </c>
      <c r="D710" s="246">
        <v>0.075</v>
      </c>
      <c r="E710" s="247">
        <v>1</v>
      </c>
      <c r="F710" s="247">
        <v>1</v>
      </c>
      <c r="G710" s="247">
        <v>1</v>
      </c>
      <c r="H710" s="247">
        <v>1</v>
      </c>
      <c r="I710" s="247">
        <v>1</v>
      </c>
      <c r="J710" s="247">
        <v>1</v>
      </c>
      <c r="K710" s="247">
        <v>1</v>
      </c>
      <c r="L710" s="247">
        <v>1</v>
      </c>
      <c r="M710" s="247">
        <v>1</v>
      </c>
      <c r="N710" s="247">
        <v>1</v>
      </c>
      <c r="O710" s="247">
        <v>1</v>
      </c>
      <c r="P710" s="247">
        <v>1</v>
      </c>
      <c r="Q710" s="247">
        <v>1</v>
      </c>
      <c r="R710" s="247">
        <v>1</v>
      </c>
      <c r="S710" s="247">
        <v>1</v>
      </c>
      <c r="T710" s="247">
        <v>1</v>
      </c>
      <c r="U710" s="247">
        <v>1</v>
      </c>
      <c r="V710" s="247">
        <v>1</v>
      </c>
      <c r="W710" s="247">
        <v>1</v>
      </c>
      <c r="X710" s="247">
        <v>1</v>
      </c>
      <c r="Y710" s="247">
        <v>1</v>
      </c>
      <c r="Z710" s="247">
        <v>1</v>
      </c>
      <c r="AA710" s="247">
        <v>1</v>
      </c>
      <c r="AB710" s="247">
        <v>1</v>
      </c>
      <c r="AC710" s="247">
        <v>1</v>
      </c>
      <c r="AD710" s="247">
        <v>1</v>
      </c>
      <c r="AE710" s="247">
        <v>1</v>
      </c>
      <c r="AF710" s="247">
        <v>1</v>
      </c>
      <c r="AG710" s="247">
        <v>1</v>
      </c>
      <c r="AH710" s="247">
        <v>1</v>
      </c>
      <c r="AI710" s="247">
        <v>1</v>
      </c>
      <c r="AJ710" s="247">
        <v>1</v>
      </c>
      <c r="AK710" s="247">
        <v>1</v>
      </c>
      <c r="AL710" s="247">
        <v>1</v>
      </c>
      <c r="AM710" s="247">
        <v>1</v>
      </c>
      <c r="AN710" s="247">
        <v>1</v>
      </c>
      <c r="AO710" s="247">
        <v>1</v>
      </c>
      <c r="AP710" s="247">
        <v>1</v>
      </c>
      <c r="AQ710" s="247">
        <v>1</v>
      </c>
      <c r="AR710" s="247">
        <v>1</v>
      </c>
      <c r="AS710" s="247">
        <v>1</v>
      </c>
      <c r="AT710" s="247">
        <v>1</v>
      </c>
      <c r="AU710" s="247">
        <v>1</v>
      </c>
      <c r="AV710" s="247">
        <v>1</v>
      </c>
      <c r="AW710" s="247">
        <v>1</v>
      </c>
      <c r="AX710" s="247">
        <v>1</v>
      </c>
      <c r="AY710" s="247">
        <v>1</v>
      </c>
      <c r="AZ710" s="247">
        <v>1</v>
      </c>
      <c r="BA710" s="247">
        <v>1</v>
      </c>
      <c r="BB710" s="247">
        <v>1</v>
      </c>
      <c r="BC710" s="247">
        <v>1</v>
      </c>
      <c r="BD710" s="247">
        <v>1</v>
      </c>
      <c r="BE710" s="247">
        <v>1</v>
      </c>
      <c r="BF710" s="247">
        <v>1</v>
      </c>
      <c r="BG710" s="247">
        <v>1</v>
      </c>
      <c r="BH710" s="247">
        <v>1</v>
      </c>
      <c r="BI710" s="247">
        <v>1</v>
      </c>
      <c r="BJ710" s="247">
        <v>1</v>
      </c>
      <c r="BK710" s="247">
        <v>1</v>
      </c>
      <c r="BL710" s="247"/>
      <c r="BM710" s="248"/>
    </row>
    <row r="711" spans="1:65" s="236" customFormat="1" ht="5.25">
      <c r="A711" s="243">
        <v>500</v>
      </c>
      <c r="B711" s="249" t="s">
        <v>991</v>
      </c>
      <c r="C711" s="245" t="s">
        <v>526</v>
      </c>
      <c r="D711" s="246">
        <v>0.08</v>
      </c>
      <c r="E711" s="247">
        <v>1</v>
      </c>
      <c r="F711" s="247">
        <v>1</v>
      </c>
      <c r="G711" s="247">
        <v>1</v>
      </c>
      <c r="H711" s="247">
        <v>1</v>
      </c>
      <c r="I711" s="247">
        <v>1</v>
      </c>
      <c r="J711" s="247">
        <v>1</v>
      </c>
      <c r="K711" s="247">
        <v>1</v>
      </c>
      <c r="L711" s="247">
        <v>1</v>
      </c>
      <c r="M711" s="247">
        <v>1</v>
      </c>
      <c r="N711" s="247">
        <v>1</v>
      </c>
      <c r="O711" s="247">
        <v>1</v>
      </c>
      <c r="P711" s="247">
        <v>1</v>
      </c>
      <c r="Q711" s="247">
        <v>1</v>
      </c>
      <c r="R711" s="247">
        <v>1</v>
      </c>
      <c r="S711" s="247">
        <v>1</v>
      </c>
      <c r="T711" s="247">
        <v>1</v>
      </c>
      <c r="U711" s="247">
        <v>1</v>
      </c>
      <c r="V711" s="247">
        <v>1</v>
      </c>
      <c r="W711" s="247">
        <v>1</v>
      </c>
      <c r="X711" s="247">
        <v>1</v>
      </c>
      <c r="Y711" s="247">
        <v>1</v>
      </c>
      <c r="Z711" s="247">
        <v>1.25</v>
      </c>
      <c r="AA711" s="247">
        <v>1</v>
      </c>
      <c r="AB711" s="247">
        <v>1</v>
      </c>
      <c r="AC711" s="247">
        <v>1</v>
      </c>
      <c r="AD711" s="247">
        <v>1</v>
      </c>
      <c r="AE711" s="247">
        <v>1</v>
      </c>
      <c r="AF711" s="247">
        <v>1</v>
      </c>
      <c r="AG711" s="247">
        <v>1</v>
      </c>
      <c r="AH711" s="247">
        <v>1</v>
      </c>
      <c r="AI711" s="247">
        <v>1</v>
      </c>
      <c r="AJ711" s="247">
        <v>1</v>
      </c>
      <c r="AK711" s="247">
        <v>1</v>
      </c>
      <c r="AL711" s="247">
        <v>1</v>
      </c>
      <c r="AM711" s="247">
        <v>1</v>
      </c>
      <c r="AN711" s="247">
        <v>1</v>
      </c>
      <c r="AO711" s="247">
        <v>1</v>
      </c>
      <c r="AP711" s="247">
        <v>1</v>
      </c>
      <c r="AQ711" s="247">
        <v>1</v>
      </c>
      <c r="AR711" s="247">
        <v>1</v>
      </c>
      <c r="AS711" s="247">
        <v>1</v>
      </c>
      <c r="AT711" s="247">
        <v>1</v>
      </c>
      <c r="AU711" s="247">
        <v>1</v>
      </c>
      <c r="AV711" s="247">
        <v>1</v>
      </c>
      <c r="AW711" s="247">
        <v>1</v>
      </c>
      <c r="AX711" s="247">
        <v>1</v>
      </c>
      <c r="AY711" s="247">
        <v>1</v>
      </c>
      <c r="AZ711" s="247">
        <v>1</v>
      </c>
      <c r="BA711" s="247">
        <v>1</v>
      </c>
      <c r="BB711" s="247">
        <v>1</v>
      </c>
      <c r="BC711" s="247">
        <v>1</v>
      </c>
      <c r="BD711" s="247">
        <v>1</v>
      </c>
      <c r="BE711" s="247">
        <v>1</v>
      </c>
      <c r="BF711" s="247">
        <v>1</v>
      </c>
      <c r="BG711" s="247">
        <v>1</v>
      </c>
      <c r="BH711" s="247">
        <v>1</v>
      </c>
      <c r="BI711" s="247">
        <v>1</v>
      </c>
      <c r="BJ711" s="247">
        <v>1</v>
      </c>
      <c r="BK711" s="247">
        <v>1</v>
      </c>
      <c r="BL711" s="247"/>
      <c r="BM711" s="248"/>
    </row>
    <row r="712" spans="1:65" s="236" customFormat="1" ht="5.25">
      <c r="A712" s="243">
        <v>501</v>
      </c>
      <c r="B712" s="249" t="s">
        <v>992</v>
      </c>
      <c r="C712" s="245" t="s">
        <v>526</v>
      </c>
      <c r="D712" s="246">
        <v>0.075</v>
      </c>
      <c r="E712" s="247">
        <v>1</v>
      </c>
      <c r="F712" s="247">
        <v>1</v>
      </c>
      <c r="G712" s="247">
        <v>1</v>
      </c>
      <c r="H712" s="247">
        <v>1</v>
      </c>
      <c r="I712" s="247">
        <v>1</v>
      </c>
      <c r="J712" s="247">
        <v>1</v>
      </c>
      <c r="K712" s="247">
        <v>1</v>
      </c>
      <c r="L712" s="247">
        <v>1</v>
      </c>
      <c r="M712" s="247">
        <v>1</v>
      </c>
      <c r="N712" s="247">
        <v>1</v>
      </c>
      <c r="O712" s="247">
        <v>1</v>
      </c>
      <c r="P712" s="247">
        <v>1</v>
      </c>
      <c r="Q712" s="247">
        <v>1</v>
      </c>
      <c r="R712" s="247">
        <v>1</v>
      </c>
      <c r="S712" s="247">
        <v>1</v>
      </c>
      <c r="T712" s="247">
        <v>1</v>
      </c>
      <c r="U712" s="247">
        <v>1</v>
      </c>
      <c r="V712" s="247">
        <v>1</v>
      </c>
      <c r="W712" s="247">
        <v>1</v>
      </c>
      <c r="X712" s="247">
        <v>1</v>
      </c>
      <c r="Y712" s="247">
        <v>1</v>
      </c>
      <c r="Z712" s="247">
        <v>1.25</v>
      </c>
      <c r="AA712" s="247">
        <v>1</v>
      </c>
      <c r="AB712" s="247">
        <v>1</v>
      </c>
      <c r="AC712" s="247">
        <v>1</v>
      </c>
      <c r="AD712" s="247">
        <v>1</v>
      </c>
      <c r="AE712" s="247">
        <v>1</v>
      </c>
      <c r="AF712" s="247">
        <v>1</v>
      </c>
      <c r="AG712" s="247">
        <v>1</v>
      </c>
      <c r="AH712" s="247">
        <v>1</v>
      </c>
      <c r="AI712" s="247">
        <v>1</v>
      </c>
      <c r="AJ712" s="247">
        <v>1</v>
      </c>
      <c r="AK712" s="247">
        <v>1</v>
      </c>
      <c r="AL712" s="247">
        <v>1</v>
      </c>
      <c r="AM712" s="247">
        <v>1</v>
      </c>
      <c r="AN712" s="247">
        <v>1</v>
      </c>
      <c r="AO712" s="247">
        <v>1</v>
      </c>
      <c r="AP712" s="247">
        <v>1</v>
      </c>
      <c r="AQ712" s="247">
        <v>1</v>
      </c>
      <c r="AR712" s="247">
        <v>1</v>
      </c>
      <c r="AS712" s="247">
        <v>1</v>
      </c>
      <c r="AT712" s="247">
        <v>1</v>
      </c>
      <c r="AU712" s="247">
        <v>1</v>
      </c>
      <c r="AV712" s="247">
        <v>1</v>
      </c>
      <c r="AW712" s="247">
        <v>1</v>
      </c>
      <c r="AX712" s="247">
        <v>1</v>
      </c>
      <c r="AY712" s="247">
        <v>1</v>
      </c>
      <c r="AZ712" s="247">
        <v>1</v>
      </c>
      <c r="BA712" s="247">
        <v>1</v>
      </c>
      <c r="BB712" s="247">
        <v>1</v>
      </c>
      <c r="BC712" s="247">
        <v>1</v>
      </c>
      <c r="BD712" s="247">
        <v>1</v>
      </c>
      <c r="BE712" s="247">
        <v>1</v>
      </c>
      <c r="BF712" s="247">
        <v>1</v>
      </c>
      <c r="BG712" s="247">
        <v>1</v>
      </c>
      <c r="BH712" s="247">
        <v>1</v>
      </c>
      <c r="BI712" s="247">
        <v>1</v>
      </c>
      <c r="BJ712" s="247">
        <v>1</v>
      </c>
      <c r="BK712" s="247">
        <v>1</v>
      </c>
      <c r="BL712" s="247"/>
      <c r="BM712" s="248"/>
    </row>
    <row r="713" spans="1:65" s="236" customFormat="1" ht="5.25">
      <c r="A713" s="243">
        <v>502</v>
      </c>
      <c r="B713" s="249" t="s">
        <v>993</v>
      </c>
      <c r="C713" s="245" t="s">
        <v>526</v>
      </c>
      <c r="D713" s="246">
        <v>0.072</v>
      </c>
      <c r="E713" s="247">
        <v>1</v>
      </c>
      <c r="F713" s="247">
        <v>1</v>
      </c>
      <c r="G713" s="247">
        <v>1</v>
      </c>
      <c r="H713" s="247">
        <v>1</v>
      </c>
      <c r="I713" s="247">
        <v>1</v>
      </c>
      <c r="J713" s="247">
        <v>1</v>
      </c>
      <c r="K713" s="247">
        <v>1</v>
      </c>
      <c r="L713" s="247">
        <v>1</v>
      </c>
      <c r="M713" s="247">
        <v>1</v>
      </c>
      <c r="N713" s="247">
        <v>1</v>
      </c>
      <c r="O713" s="247">
        <v>1</v>
      </c>
      <c r="P713" s="247">
        <v>1</v>
      </c>
      <c r="Q713" s="247">
        <v>1</v>
      </c>
      <c r="R713" s="247">
        <v>1</v>
      </c>
      <c r="S713" s="247">
        <v>1</v>
      </c>
      <c r="T713" s="247">
        <v>1</v>
      </c>
      <c r="U713" s="247">
        <v>1</v>
      </c>
      <c r="V713" s="247">
        <v>1</v>
      </c>
      <c r="W713" s="247">
        <v>1</v>
      </c>
      <c r="X713" s="247">
        <v>1</v>
      </c>
      <c r="Y713" s="247">
        <v>1</v>
      </c>
      <c r="Z713" s="247">
        <v>1</v>
      </c>
      <c r="AA713" s="247">
        <v>1</v>
      </c>
      <c r="AB713" s="247">
        <v>1</v>
      </c>
      <c r="AC713" s="247">
        <v>1</v>
      </c>
      <c r="AD713" s="247">
        <v>1</v>
      </c>
      <c r="AE713" s="247">
        <v>1</v>
      </c>
      <c r="AF713" s="247">
        <v>1</v>
      </c>
      <c r="AG713" s="247">
        <v>1</v>
      </c>
      <c r="AH713" s="247">
        <v>1</v>
      </c>
      <c r="AI713" s="247">
        <v>1</v>
      </c>
      <c r="AJ713" s="247">
        <v>1</v>
      </c>
      <c r="AK713" s="247">
        <v>1</v>
      </c>
      <c r="AL713" s="247">
        <v>1</v>
      </c>
      <c r="AM713" s="247">
        <v>1</v>
      </c>
      <c r="AN713" s="247">
        <v>1</v>
      </c>
      <c r="AO713" s="247">
        <v>1</v>
      </c>
      <c r="AP713" s="247">
        <v>1</v>
      </c>
      <c r="AQ713" s="247">
        <v>1</v>
      </c>
      <c r="AR713" s="247">
        <v>1</v>
      </c>
      <c r="AS713" s="247">
        <v>1</v>
      </c>
      <c r="AT713" s="247">
        <v>1</v>
      </c>
      <c r="AU713" s="247">
        <v>1</v>
      </c>
      <c r="AV713" s="247">
        <v>1</v>
      </c>
      <c r="AW713" s="247">
        <v>1</v>
      </c>
      <c r="AX713" s="247">
        <v>1</v>
      </c>
      <c r="AY713" s="247">
        <v>1</v>
      </c>
      <c r="AZ713" s="247">
        <v>1</v>
      </c>
      <c r="BA713" s="247">
        <v>1</v>
      </c>
      <c r="BB713" s="247">
        <v>1</v>
      </c>
      <c r="BC713" s="247">
        <v>1</v>
      </c>
      <c r="BD713" s="247">
        <v>1</v>
      </c>
      <c r="BE713" s="247">
        <v>1</v>
      </c>
      <c r="BF713" s="247">
        <v>1</v>
      </c>
      <c r="BG713" s="247">
        <v>1</v>
      </c>
      <c r="BH713" s="247">
        <v>1</v>
      </c>
      <c r="BI713" s="247">
        <v>1</v>
      </c>
      <c r="BJ713" s="247">
        <v>1</v>
      </c>
      <c r="BK713" s="247">
        <v>1</v>
      </c>
      <c r="BL713" s="247"/>
      <c r="BM713" s="248"/>
    </row>
    <row r="714" spans="1:65" s="236" customFormat="1" ht="5.25">
      <c r="A714" s="243">
        <v>503</v>
      </c>
      <c r="B714" s="249" t="s">
        <v>994</v>
      </c>
      <c r="C714" s="245" t="s">
        <v>526</v>
      </c>
      <c r="D714" s="246">
        <v>0.07</v>
      </c>
      <c r="E714" s="247">
        <v>1</v>
      </c>
      <c r="F714" s="247">
        <v>1</v>
      </c>
      <c r="G714" s="247">
        <v>1</v>
      </c>
      <c r="H714" s="247">
        <v>1</v>
      </c>
      <c r="I714" s="247">
        <v>1</v>
      </c>
      <c r="J714" s="247">
        <v>1</v>
      </c>
      <c r="K714" s="247">
        <v>1</v>
      </c>
      <c r="L714" s="247">
        <v>1</v>
      </c>
      <c r="M714" s="247">
        <v>1</v>
      </c>
      <c r="N714" s="247">
        <v>1</v>
      </c>
      <c r="O714" s="247">
        <v>1</v>
      </c>
      <c r="P714" s="247">
        <v>1</v>
      </c>
      <c r="Q714" s="247">
        <v>1</v>
      </c>
      <c r="R714" s="247">
        <v>1</v>
      </c>
      <c r="S714" s="247">
        <v>1</v>
      </c>
      <c r="T714" s="247">
        <v>1</v>
      </c>
      <c r="U714" s="247">
        <v>1</v>
      </c>
      <c r="V714" s="247">
        <v>1</v>
      </c>
      <c r="W714" s="247">
        <v>1</v>
      </c>
      <c r="X714" s="247">
        <v>1</v>
      </c>
      <c r="Y714" s="247">
        <v>1</v>
      </c>
      <c r="Z714" s="247">
        <v>1</v>
      </c>
      <c r="AA714" s="247">
        <v>1</v>
      </c>
      <c r="AB714" s="247">
        <v>1</v>
      </c>
      <c r="AC714" s="247">
        <v>1</v>
      </c>
      <c r="AD714" s="247">
        <v>1</v>
      </c>
      <c r="AE714" s="247">
        <v>1</v>
      </c>
      <c r="AF714" s="247">
        <v>1</v>
      </c>
      <c r="AG714" s="247">
        <v>1</v>
      </c>
      <c r="AH714" s="247">
        <v>1</v>
      </c>
      <c r="AI714" s="247">
        <v>1</v>
      </c>
      <c r="AJ714" s="247">
        <v>1</v>
      </c>
      <c r="AK714" s="247">
        <v>1</v>
      </c>
      <c r="AL714" s="247">
        <v>1</v>
      </c>
      <c r="AM714" s="247">
        <v>1</v>
      </c>
      <c r="AN714" s="247">
        <v>1</v>
      </c>
      <c r="AO714" s="247">
        <v>1</v>
      </c>
      <c r="AP714" s="247">
        <v>1</v>
      </c>
      <c r="AQ714" s="247">
        <v>1</v>
      </c>
      <c r="AR714" s="247">
        <v>1</v>
      </c>
      <c r="AS714" s="247">
        <v>1</v>
      </c>
      <c r="AT714" s="247">
        <v>1</v>
      </c>
      <c r="AU714" s="247">
        <v>1</v>
      </c>
      <c r="AV714" s="247">
        <v>1</v>
      </c>
      <c r="AW714" s="247">
        <v>1</v>
      </c>
      <c r="AX714" s="247">
        <v>1</v>
      </c>
      <c r="AY714" s="247">
        <v>1</v>
      </c>
      <c r="AZ714" s="247">
        <v>1</v>
      </c>
      <c r="BA714" s="247">
        <v>1</v>
      </c>
      <c r="BB714" s="247">
        <v>1</v>
      </c>
      <c r="BC714" s="247">
        <v>1</v>
      </c>
      <c r="BD714" s="247">
        <v>1</v>
      </c>
      <c r="BE714" s="247">
        <v>1</v>
      </c>
      <c r="BF714" s="247">
        <v>1</v>
      </c>
      <c r="BG714" s="247">
        <v>1</v>
      </c>
      <c r="BH714" s="247">
        <v>1</v>
      </c>
      <c r="BI714" s="247">
        <v>1</v>
      </c>
      <c r="BJ714" s="247">
        <v>1</v>
      </c>
      <c r="BK714" s="247">
        <v>1</v>
      </c>
      <c r="BL714" s="247"/>
      <c r="BM714" s="248"/>
    </row>
    <row r="715" spans="1:65" s="255" customFormat="1" ht="5.25">
      <c r="A715" s="243">
        <v>504</v>
      </c>
      <c r="B715" s="250" t="s">
        <v>846</v>
      </c>
      <c r="C715" s="251" t="s">
        <v>526</v>
      </c>
      <c r="D715" s="252">
        <v>0.072</v>
      </c>
      <c r="E715" s="253">
        <v>1</v>
      </c>
      <c r="F715" s="253">
        <v>1</v>
      </c>
      <c r="G715" s="253">
        <v>1</v>
      </c>
      <c r="H715" s="253">
        <v>1.25</v>
      </c>
      <c r="I715" s="253">
        <v>1</v>
      </c>
      <c r="J715" s="253">
        <v>1</v>
      </c>
      <c r="K715" s="253">
        <v>1.25</v>
      </c>
      <c r="L715" s="253">
        <v>1</v>
      </c>
      <c r="M715" s="253">
        <v>1</v>
      </c>
      <c r="N715" s="253">
        <v>1</v>
      </c>
      <c r="O715" s="253">
        <v>1</v>
      </c>
      <c r="P715" s="253">
        <v>1</v>
      </c>
      <c r="Q715" s="253">
        <v>1</v>
      </c>
      <c r="R715" s="253">
        <v>1</v>
      </c>
      <c r="S715" s="253">
        <v>1</v>
      </c>
      <c r="T715" s="253">
        <v>1</v>
      </c>
      <c r="U715" s="253">
        <v>1</v>
      </c>
      <c r="V715" s="253">
        <v>1</v>
      </c>
      <c r="W715" s="253">
        <v>1</v>
      </c>
      <c r="X715" s="253">
        <v>1</v>
      </c>
      <c r="Y715" s="253">
        <v>1</v>
      </c>
      <c r="Z715" s="253">
        <v>1</v>
      </c>
      <c r="AA715" s="253">
        <v>1</v>
      </c>
      <c r="AB715" s="253">
        <v>1</v>
      </c>
      <c r="AC715" s="253">
        <v>1</v>
      </c>
      <c r="AD715" s="253">
        <v>1</v>
      </c>
      <c r="AE715" s="253">
        <v>1</v>
      </c>
      <c r="AF715" s="253">
        <v>1</v>
      </c>
      <c r="AG715" s="253">
        <v>1</v>
      </c>
      <c r="AH715" s="253">
        <v>1.25</v>
      </c>
      <c r="AI715" s="253">
        <v>1</v>
      </c>
      <c r="AJ715" s="253">
        <v>1</v>
      </c>
      <c r="AK715" s="253">
        <v>1</v>
      </c>
      <c r="AL715" s="253">
        <v>1</v>
      </c>
      <c r="AM715" s="253">
        <v>1</v>
      </c>
      <c r="AN715" s="253">
        <v>1</v>
      </c>
      <c r="AO715" s="253">
        <v>1</v>
      </c>
      <c r="AP715" s="253">
        <v>1</v>
      </c>
      <c r="AQ715" s="253">
        <v>1</v>
      </c>
      <c r="AR715" s="253">
        <v>1</v>
      </c>
      <c r="AS715" s="253">
        <v>1</v>
      </c>
      <c r="AT715" s="253">
        <v>1</v>
      </c>
      <c r="AU715" s="253">
        <v>1</v>
      </c>
      <c r="AV715" s="253">
        <v>1</v>
      </c>
      <c r="AW715" s="253">
        <v>1</v>
      </c>
      <c r="AX715" s="253">
        <v>1</v>
      </c>
      <c r="AY715" s="253">
        <v>1</v>
      </c>
      <c r="AZ715" s="253">
        <v>1</v>
      </c>
      <c r="BA715" s="253">
        <v>1</v>
      </c>
      <c r="BB715" s="253">
        <v>1</v>
      </c>
      <c r="BC715" s="253">
        <v>1</v>
      </c>
      <c r="BD715" s="253">
        <v>1</v>
      </c>
      <c r="BE715" s="253">
        <v>1</v>
      </c>
      <c r="BF715" s="253">
        <v>1</v>
      </c>
      <c r="BG715" s="253">
        <v>1</v>
      </c>
      <c r="BH715" s="253">
        <v>1</v>
      </c>
      <c r="BI715" s="253">
        <v>1</v>
      </c>
      <c r="BJ715" s="253">
        <v>1</v>
      </c>
      <c r="BK715" s="253">
        <v>1.25</v>
      </c>
      <c r="BL715" s="253"/>
      <c r="BM715" s="254"/>
    </row>
    <row r="716" spans="1:65" s="236" customFormat="1" ht="5.25">
      <c r="A716" s="243">
        <v>505</v>
      </c>
      <c r="B716" s="249" t="s">
        <v>995</v>
      </c>
      <c r="C716" s="245" t="s">
        <v>526</v>
      </c>
      <c r="D716" s="246">
        <v>0.07</v>
      </c>
      <c r="E716" s="247">
        <v>1</v>
      </c>
      <c r="F716" s="247">
        <v>1</v>
      </c>
      <c r="G716" s="247">
        <v>1</v>
      </c>
      <c r="H716" s="247">
        <v>1</v>
      </c>
      <c r="I716" s="247">
        <v>1</v>
      </c>
      <c r="J716" s="247">
        <v>1</v>
      </c>
      <c r="K716" s="247">
        <v>1</v>
      </c>
      <c r="L716" s="247">
        <v>1</v>
      </c>
      <c r="M716" s="247">
        <v>1</v>
      </c>
      <c r="N716" s="247">
        <v>1</v>
      </c>
      <c r="O716" s="247">
        <v>1</v>
      </c>
      <c r="P716" s="247">
        <v>1</v>
      </c>
      <c r="Q716" s="247">
        <v>1</v>
      </c>
      <c r="R716" s="247">
        <v>1</v>
      </c>
      <c r="S716" s="247">
        <v>1</v>
      </c>
      <c r="T716" s="247">
        <v>1</v>
      </c>
      <c r="U716" s="247">
        <v>1</v>
      </c>
      <c r="V716" s="247">
        <v>1</v>
      </c>
      <c r="W716" s="247">
        <v>1</v>
      </c>
      <c r="X716" s="247">
        <v>1</v>
      </c>
      <c r="Y716" s="247">
        <v>1</v>
      </c>
      <c r="Z716" s="247">
        <v>1</v>
      </c>
      <c r="AA716" s="247">
        <v>1</v>
      </c>
      <c r="AB716" s="247">
        <v>1</v>
      </c>
      <c r="AC716" s="247">
        <v>1</v>
      </c>
      <c r="AD716" s="247">
        <v>1</v>
      </c>
      <c r="AE716" s="247">
        <v>1</v>
      </c>
      <c r="AF716" s="247">
        <v>1</v>
      </c>
      <c r="AG716" s="247">
        <v>1</v>
      </c>
      <c r="AH716" s="247">
        <v>1</v>
      </c>
      <c r="AI716" s="247">
        <v>1</v>
      </c>
      <c r="AJ716" s="247">
        <v>1</v>
      </c>
      <c r="AK716" s="247">
        <v>1</v>
      </c>
      <c r="AL716" s="247">
        <v>1</v>
      </c>
      <c r="AM716" s="247">
        <v>1</v>
      </c>
      <c r="AN716" s="247">
        <v>1</v>
      </c>
      <c r="AO716" s="247">
        <v>1</v>
      </c>
      <c r="AP716" s="247">
        <v>1</v>
      </c>
      <c r="AQ716" s="247">
        <v>1</v>
      </c>
      <c r="AR716" s="247">
        <v>1</v>
      </c>
      <c r="AS716" s="247">
        <v>1</v>
      </c>
      <c r="AT716" s="247">
        <v>1</v>
      </c>
      <c r="AU716" s="247">
        <v>1</v>
      </c>
      <c r="AV716" s="247">
        <v>1</v>
      </c>
      <c r="AW716" s="247">
        <v>1</v>
      </c>
      <c r="AX716" s="247">
        <v>1</v>
      </c>
      <c r="AY716" s="247">
        <v>1</v>
      </c>
      <c r="AZ716" s="247">
        <v>1</v>
      </c>
      <c r="BA716" s="247">
        <v>1</v>
      </c>
      <c r="BB716" s="247">
        <v>1</v>
      </c>
      <c r="BC716" s="247">
        <v>1</v>
      </c>
      <c r="BD716" s="247">
        <v>1</v>
      </c>
      <c r="BE716" s="247">
        <v>1</v>
      </c>
      <c r="BF716" s="247">
        <v>1</v>
      </c>
      <c r="BG716" s="247">
        <v>1</v>
      </c>
      <c r="BH716" s="247">
        <v>1</v>
      </c>
      <c r="BI716" s="247">
        <v>1</v>
      </c>
      <c r="BJ716" s="247">
        <v>1</v>
      </c>
      <c r="BK716" s="247">
        <v>1</v>
      </c>
      <c r="BL716" s="247"/>
      <c r="BM716" s="248"/>
    </row>
    <row r="717" spans="1:65" s="255" customFormat="1" ht="5.25">
      <c r="A717" s="243">
        <v>506</v>
      </c>
      <c r="B717" s="250" t="s">
        <v>996</v>
      </c>
      <c r="C717" s="251" t="s">
        <v>526</v>
      </c>
      <c r="D717" s="252">
        <v>0.068</v>
      </c>
      <c r="E717" s="253">
        <v>1.25</v>
      </c>
      <c r="F717" s="253">
        <v>1.25</v>
      </c>
      <c r="G717" s="253">
        <v>1.25</v>
      </c>
      <c r="H717" s="253">
        <v>1.25</v>
      </c>
      <c r="I717" s="253">
        <v>1.25</v>
      </c>
      <c r="J717" s="253">
        <v>1.25</v>
      </c>
      <c r="K717" s="253">
        <v>1.25</v>
      </c>
      <c r="L717" s="253">
        <v>1.25</v>
      </c>
      <c r="M717" s="253">
        <v>1.25</v>
      </c>
      <c r="N717" s="247">
        <v>1</v>
      </c>
      <c r="O717" s="253">
        <v>1.25</v>
      </c>
      <c r="P717" s="253">
        <v>1.25</v>
      </c>
      <c r="Q717" s="253">
        <v>1.25</v>
      </c>
      <c r="R717" s="253">
        <v>1.25</v>
      </c>
      <c r="S717" s="253">
        <v>1.25</v>
      </c>
      <c r="T717" s="253">
        <v>1.25</v>
      </c>
      <c r="U717" s="253">
        <v>1.25</v>
      </c>
      <c r="V717" s="253">
        <v>1.25</v>
      </c>
      <c r="W717" s="253">
        <v>1.25</v>
      </c>
      <c r="X717" s="253">
        <v>1.25</v>
      </c>
      <c r="Y717" s="253">
        <v>1.25</v>
      </c>
      <c r="Z717" s="253">
        <v>1.25</v>
      </c>
      <c r="AA717" s="253">
        <v>1.25</v>
      </c>
      <c r="AB717" s="253">
        <v>1.25</v>
      </c>
      <c r="AC717" s="253">
        <v>1.25</v>
      </c>
      <c r="AD717" s="253">
        <v>1.25</v>
      </c>
      <c r="AE717" s="253">
        <v>1.25</v>
      </c>
      <c r="AF717" s="253">
        <v>1.25</v>
      </c>
      <c r="AG717" s="253">
        <v>1.25</v>
      </c>
      <c r="AH717" s="253">
        <v>1.25</v>
      </c>
      <c r="AI717" s="253">
        <v>1.25</v>
      </c>
      <c r="AJ717" s="253">
        <v>1.25</v>
      </c>
      <c r="AK717" s="253">
        <v>1.25</v>
      </c>
      <c r="AL717" s="253">
        <v>1.25</v>
      </c>
      <c r="AM717" s="253">
        <v>1.25</v>
      </c>
      <c r="AN717" s="253">
        <v>1.25</v>
      </c>
      <c r="AO717" s="253">
        <v>1.25</v>
      </c>
      <c r="AP717" s="253">
        <v>1.25</v>
      </c>
      <c r="AQ717" s="253">
        <v>1.25</v>
      </c>
      <c r="AR717" s="253">
        <v>1.25</v>
      </c>
      <c r="AS717" s="253">
        <v>1.25</v>
      </c>
      <c r="AT717" s="253">
        <v>1.25</v>
      </c>
      <c r="AU717" s="253">
        <v>1.25</v>
      </c>
      <c r="AV717" s="253">
        <v>1.25</v>
      </c>
      <c r="AW717" s="253">
        <v>1.25</v>
      </c>
      <c r="AX717" s="253">
        <v>1.25</v>
      </c>
      <c r="AY717" s="253">
        <v>1.25</v>
      </c>
      <c r="AZ717" s="253">
        <v>1.25</v>
      </c>
      <c r="BA717" s="253">
        <v>1.25</v>
      </c>
      <c r="BB717" s="253">
        <v>1.25</v>
      </c>
      <c r="BC717" s="253">
        <v>1.25</v>
      </c>
      <c r="BD717" s="253">
        <v>1.25</v>
      </c>
      <c r="BE717" s="253">
        <v>1.25</v>
      </c>
      <c r="BF717" s="253">
        <v>1.25</v>
      </c>
      <c r="BG717" s="253">
        <v>1.25</v>
      </c>
      <c r="BH717" s="253">
        <v>1.25</v>
      </c>
      <c r="BI717" s="253">
        <v>1.25</v>
      </c>
      <c r="BJ717" s="253">
        <v>1.25</v>
      </c>
      <c r="BK717" s="253">
        <v>1.25</v>
      </c>
      <c r="BL717" s="253"/>
      <c r="BM717" s="254"/>
    </row>
    <row r="718" spans="1:65" s="255" customFormat="1" ht="5.25">
      <c r="A718" s="243">
        <v>507</v>
      </c>
      <c r="B718" s="250" t="s">
        <v>372</v>
      </c>
      <c r="C718" s="251" t="s">
        <v>526</v>
      </c>
      <c r="D718" s="252">
        <v>0.068</v>
      </c>
      <c r="E718" s="253">
        <v>1.25</v>
      </c>
      <c r="F718" s="253">
        <v>1.25</v>
      </c>
      <c r="G718" s="253">
        <v>1.25</v>
      </c>
      <c r="H718" s="253">
        <v>1.25</v>
      </c>
      <c r="I718" s="253">
        <v>1.25</v>
      </c>
      <c r="J718" s="253">
        <v>1.25</v>
      </c>
      <c r="K718" s="253">
        <v>1.25</v>
      </c>
      <c r="L718" s="253">
        <v>1.25</v>
      </c>
      <c r="M718" s="253">
        <v>1.25</v>
      </c>
      <c r="N718" s="247">
        <v>1</v>
      </c>
      <c r="O718" s="253">
        <v>1.25</v>
      </c>
      <c r="P718" s="253">
        <v>1.25</v>
      </c>
      <c r="Q718" s="253">
        <v>1.25</v>
      </c>
      <c r="R718" s="253">
        <v>1.25</v>
      </c>
      <c r="S718" s="253">
        <v>1.25</v>
      </c>
      <c r="T718" s="253">
        <v>1.25</v>
      </c>
      <c r="U718" s="253">
        <v>1.25</v>
      </c>
      <c r="V718" s="253">
        <v>1.25</v>
      </c>
      <c r="W718" s="253">
        <v>1.25</v>
      </c>
      <c r="X718" s="253">
        <v>1.25</v>
      </c>
      <c r="Y718" s="253">
        <v>1.25</v>
      </c>
      <c r="Z718" s="253">
        <v>1.25</v>
      </c>
      <c r="AA718" s="253">
        <v>1.25</v>
      </c>
      <c r="AB718" s="253">
        <v>1.25</v>
      </c>
      <c r="AC718" s="253">
        <v>1.25</v>
      </c>
      <c r="AD718" s="253">
        <v>1.25</v>
      </c>
      <c r="AE718" s="253">
        <v>1.25</v>
      </c>
      <c r="AF718" s="253">
        <v>1.25</v>
      </c>
      <c r="AG718" s="253">
        <v>1.25</v>
      </c>
      <c r="AH718" s="253">
        <v>1.25</v>
      </c>
      <c r="AI718" s="253">
        <v>1.25</v>
      </c>
      <c r="AJ718" s="253">
        <v>1.25</v>
      </c>
      <c r="AK718" s="253">
        <v>1.25</v>
      </c>
      <c r="AL718" s="253">
        <v>1.25</v>
      </c>
      <c r="AM718" s="253">
        <v>1.25</v>
      </c>
      <c r="AN718" s="253">
        <v>1.25</v>
      </c>
      <c r="AO718" s="253">
        <v>1.25</v>
      </c>
      <c r="AP718" s="253">
        <v>1.25</v>
      </c>
      <c r="AQ718" s="253">
        <v>1.25</v>
      </c>
      <c r="AR718" s="253">
        <v>1.25</v>
      </c>
      <c r="AS718" s="253">
        <v>1.25</v>
      </c>
      <c r="AT718" s="253">
        <v>1.25</v>
      </c>
      <c r="AU718" s="253">
        <v>1.25</v>
      </c>
      <c r="AV718" s="253">
        <v>1.25</v>
      </c>
      <c r="AW718" s="253">
        <v>1.25</v>
      </c>
      <c r="AX718" s="253">
        <v>1.25</v>
      </c>
      <c r="AY718" s="253">
        <v>1.25</v>
      </c>
      <c r="AZ718" s="253">
        <v>1.25</v>
      </c>
      <c r="BA718" s="253">
        <v>1.25</v>
      </c>
      <c r="BB718" s="253">
        <v>1.25</v>
      </c>
      <c r="BC718" s="253">
        <v>1.25</v>
      </c>
      <c r="BD718" s="253">
        <v>1.25</v>
      </c>
      <c r="BE718" s="253">
        <v>1.25</v>
      </c>
      <c r="BF718" s="253">
        <v>1.25</v>
      </c>
      <c r="BG718" s="253">
        <v>1.25</v>
      </c>
      <c r="BH718" s="253">
        <v>1.25</v>
      </c>
      <c r="BI718" s="253">
        <v>1.25</v>
      </c>
      <c r="BJ718" s="253">
        <v>1.25</v>
      </c>
      <c r="BK718" s="253">
        <v>1.25</v>
      </c>
      <c r="BL718" s="253"/>
      <c r="BM718" s="254"/>
    </row>
    <row r="719" spans="1:65" s="255" customFormat="1" ht="5.25">
      <c r="A719" s="243">
        <v>508</v>
      </c>
      <c r="B719" s="250" t="s">
        <v>997</v>
      </c>
      <c r="C719" s="251" t="s">
        <v>526</v>
      </c>
      <c r="D719" s="252">
        <v>0.068</v>
      </c>
      <c r="E719" s="253">
        <v>1.25</v>
      </c>
      <c r="F719" s="253">
        <v>1.25</v>
      </c>
      <c r="G719" s="253">
        <v>1.25</v>
      </c>
      <c r="H719" s="253">
        <v>1.25</v>
      </c>
      <c r="I719" s="253">
        <v>1.25</v>
      </c>
      <c r="J719" s="253">
        <v>1.25</v>
      </c>
      <c r="K719" s="253">
        <v>1.25</v>
      </c>
      <c r="L719" s="253">
        <v>1.25</v>
      </c>
      <c r="M719" s="253">
        <v>1.25</v>
      </c>
      <c r="N719" s="247">
        <v>1</v>
      </c>
      <c r="O719" s="253">
        <v>1.25</v>
      </c>
      <c r="P719" s="253">
        <v>1.25</v>
      </c>
      <c r="Q719" s="253">
        <v>1.25</v>
      </c>
      <c r="R719" s="253">
        <v>1.25</v>
      </c>
      <c r="S719" s="253">
        <v>1.25</v>
      </c>
      <c r="T719" s="253">
        <v>1.25</v>
      </c>
      <c r="U719" s="253">
        <v>1.25</v>
      </c>
      <c r="V719" s="253">
        <v>1.25</v>
      </c>
      <c r="W719" s="253">
        <v>1.25</v>
      </c>
      <c r="X719" s="253">
        <v>1.25</v>
      </c>
      <c r="Y719" s="253">
        <v>1.25</v>
      </c>
      <c r="Z719" s="253">
        <v>1.25</v>
      </c>
      <c r="AA719" s="253">
        <v>1.25</v>
      </c>
      <c r="AB719" s="253">
        <v>1.25</v>
      </c>
      <c r="AC719" s="253">
        <v>1.25</v>
      </c>
      <c r="AD719" s="253">
        <v>1.25</v>
      </c>
      <c r="AE719" s="253">
        <v>1.25</v>
      </c>
      <c r="AF719" s="253">
        <v>1.25</v>
      </c>
      <c r="AG719" s="253">
        <v>1.25</v>
      </c>
      <c r="AH719" s="253">
        <v>1.25</v>
      </c>
      <c r="AI719" s="253">
        <v>1.25</v>
      </c>
      <c r="AJ719" s="253">
        <v>1.25</v>
      </c>
      <c r="AK719" s="253">
        <v>1.25</v>
      </c>
      <c r="AL719" s="253">
        <v>1.25</v>
      </c>
      <c r="AM719" s="253">
        <v>1.25</v>
      </c>
      <c r="AN719" s="253">
        <v>1.25</v>
      </c>
      <c r="AO719" s="253">
        <v>1.25</v>
      </c>
      <c r="AP719" s="253">
        <v>1.25</v>
      </c>
      <c r="AQ719" s="253">
        <v>1.25</v>
      </c>
      <c r="AR719" s="253">
        <v>1.25</v>
      </c>
      <c r="AS719" s="253">
        <v>1.25</v>
      </c>
      <c r="AT719" s="253">
        <v>1.25</v>
      </c>
      <c r="AU719" s="253">
        <v>1.25</v>
      </c>
      <c r="AV719" s="253">
        <v>1.25</v>
      </c>
      <c r="AW719" s="253">
        <v>1.25</v>
      </c>
      <c r="AX719" s="253">
        <v>1.25</v>
      </c>
      <c r="AY719" s="253">
        <v>1.25</v>
      </c>
      <c r="AZ719" s="253">
        <v>1.25</v>
      </c>
      <c r="BA719" s="253">
        <v>1.25</v>
      </c>
      <c r="BB719" s="253">
        <v>1.25</v>
      </c>
      <c r="BC719" s="253">
        <v>1.25</v>
      </c>
      <c r="BD719" s="253">
        <v>1.25</v>
      </c>
      <c r="BE719" s="253">
        <v>1.25</v>
      </c>
      <c r="BF719" s="253">
        <v>1.25</v>
      </c>
      <c r="BG719" s="253">
        <v>1.25</v>
      </c>
      <c r="BH719" s="253">
        <v>1.25</v>
      </c>
      <c r="BI719" s="253">
        <v>1.25</v>
      </c>
      <c r="BJ719" s="253">
        <v>1.25</v>
      </c>
      <c r="BK719" s="253">
        <v>1.25</v>
      </c>
      <c r="BL719" s="253"/>
      <c r="BM719" s="254"/>
    </row>
    <row r="720" spans="1:65" s="236" customFormat="1" ht="5.25">
      <c r="A720" s="243">
        <v>509</v>
      </c>
      <c r="B720" s="249" t="s">
        <v>998</v>
      </c>
      <c r="C720" s="245" t="s">
        <v>526</v>
      </c>
      <c r="D720" s="246">
        <v>0.075</v>
      </c>
      <c r="E720" s="247">
        <v>1</v>
      </c>
      <c r="F720" s="247">
        <v>1</v>
      </c>
      <c r="G720" s="247">
        <v>1</v>
      </c>
      <c r="H720" s="247">
        <v>1</v>
      </c>
      <c r="I720" s="247">
        <v>1</v>
      </c>
      <c r="J720" s="247">
        <v>1</v>
      </c>
      <c r="K720" s="247">
        <v>1</v>
      </c>
      <c r="L720" s="247">
        <v>1</v>
      </c>
      <c r="M720" s="247">
        <v>1</v>
      </c>
      <c r="N720" s="247">
        <v>1</v>
      </c>
      <c r="O720" s="247">
        <v>1</v>
      </c>
      <c r="P720" s="247">
        <v>1</v>
      </c>
      <c r="Q720" s="247">
        <v>1</v>
      </c>
      <c r="R720" s="247">
        <v>1</v>
      </c>
      <c r="S720" s="247">
        <v>1</v>
      </c>
      <c r="T720" s="247">
        <v>1</v>
      </c>
      <c r="U720" s="247">
        <v>1</v>
      </c>
      <c r="V720" s="247">
        <v>1</v>
      </c>
      <c r="W720" s="247">
        <v>1</v>
      </c>
      <c r="X720" s="247">
        <v>1</v>
      </c>
      <c r="Y720" s="247">
        <v>1</v>
      </c>
      <c r="Z720" s="247">
        <v>1</v>
      </c>
      <c r="AA720" s="247">
        <v>1</v>
      </c>
      <c r="AB720" s="247">
        <v>1</v>
      </c>
      <c r="AC720" s="247">
        <v>1</v>
      </c>
      <c r="AD720" s="247">
        <v>1</v>
      </c>
      <c r="AE720" s="247">
        <v>1</v>
      </c>
      <c r="AF720" s="247">
        <v>1</v>
      </c>
      <c r="AG720" s="247">
        <v>1</v>
      </c>
      <c r="AH720" s="247">
        <v>1</v>
      </c>
      <c r="AI720" s="247">
        <v>1</v>
      </c>
      <c r="AJ720" s="247">
        <v>1</v>
      </c>
      <c r="AK720" s="247">
        <v>1</v>
      </c>
      <c r="AL720" s="247">
        <v>1</v>
      </c>
      <c r="AM720" s="247">
        <v>1</v>
      </c>
      <c r="AN720" s="247">
        <v>1</v>
      </c>
      <c r="AO720" s="247">
        <v>1</v>
      </c>
      <c r="AP720" s="247">
        <v>1</v>
      </c>
      <c r="AQ720" s="247">
        <v>1</v>
      </c>
      <c r="AR720" s="247">
        <v>1</v>
      </c>
      <c r="AS720" s="247">
        <v>1</v>
      </c>
      <c r="AT720" s="247">
        <v>1</v>
      </c>
      <c r="AU720" s="247">
        <v>1</v>
      </c>
      <c r="AV720" s="247">
        <v>1</v>
      </c>
      <c r="AW720" s="247">
        <v>1</v>
      </c>
      <c r="AX720" s="247">
        <v>1</v>
      </c>
      <c r="AY720" s="247">
        <v>1</v>
      </c>
      <c r="AZ720" s="247">
        <v>1</v>
      </c>
      <c r="BA720" s="247">
        <v>1</v>
      </c>
      <c r="BB720" s="247">
        <v>1</v>
      </c>
      <c r="BC720" s="247">
        <v>1</v>
      </c>
      <c r="BD720" s="247">
        <v>1</v>
      </c>
      <c r="BE720" s="247">
        <v>1</v>
      </c>
      <c r="BF720" s="247">
        <v>1</v>
      </c>
      <c r="BG720" s="247">
        <v>1</v>
      </c>
      <c r="BH720" s="247">
        <v>1</v>
      </c>
      <c r="BI720" s="247">
        <v>1</v>
      </c>
      <c r="BJ720" s="247">
        <v>1</v>
      </c>
      <c r="BK720" s="247">
        <v>1</v>
      </c>
      <c r="BL720" s="247"/>
      <c r="BM720" s="248"/>
    </row>
    <row r="721" spans="1:65" s="236" customFormat="1" ht="5.25">
      <c r="A721" s="243">
        <v>510</v>
      </c>
      <c r="B721" s="249" t="s">
        <v>999</v>
      </c>
      <c r="C721" s="245" t="s">
        <v>526</v>
      </c>
      <c r="D721" s="246">
        <v>0.075</v>
      </c>
      <c r="E721" s="247">
        <v>1</v>
      </c>
      <c r="F721" s="247">
        <v>1</v>
      </c>
      <c r="G721" s="247">
        <v>1</v>
      </c>
      <c r="H721" s="247">
        <v>1</v>
      </c>
      <c r="I721" s="247">
        <v>1</v>
      </c>
      <c r="J721" s="247">
        <v>1</v>
      </c>
      <c r="K721" s="247">
        <v>1</v>
      </c>
      <c r="L721" s="247">
        <v>1</v>
      </c>
      <c r="M721" s="247">
        <v>1</v>
      </c>
      <c r="N721" s="247">
        <v>1</v>
      </c>
      <c r="O721" s="247">
        <v>1</v>
      </c>
      <c r="P721" s="247">
        <v>1</v>
      </c>
      <c r="Q721" s="247">
        <v>1</v>
      </c>
      <c r="R721" s="247">
        <v>1</v>
      </c>
      <c r="S721" s="247">
        <v>1</v>
      </c>
      <c r="T721" s="247">
        <v>1</v>
      </c>
      <c r="U721" s="247">
        <v>1</v>
      </c>
      <c r="V721" s="247">
        <v>1</v>
      </c>
      <c r="W721" s="247">
        <v>1</v>
      </c>
      <c r="X721" s="247">
        <v>1</v>
      </c>
      <c r="Y721" s="247">
        <v>1</v>
      </c>
      <c r="Z721" s="247">
        <v>1</v>
      </c>
      <c r="AA721" s="247">
        <v>1</v>
      </c>
      <c r="AB721" s="247">
        <v>1</v>
      </c>
      <c r="AC721" s="247">
        <v>1</v>
      </c>
      <c r="AD721" s="247">
        <v>1</v>
      </c>
      <c r="AE721" s="247">
        <v>1</v>
      </c>
      <c r="AF721" s="247">
        <v>1</v>
      </c>
      <c r="AG721" s="247">
        <v>1</v>
      </c>
      <c r="AH721" s="247">
        <v>1</v>
      </c>
      <c r="AI721" s="247">
        <v>1</v>
      </c>
      <c r="AJ721" s="247">
        <v>1</v>
      </c>
      <c r="AK721" s="247">
        <v>1</v>
      </c>
      <c r="AL721" s="247">
        <v>1</v>
      </c>
      <c r="AM721" s="247">
        <v>1</v>
      </c>
      <c r="AN721" s="247">
        <v>1</v>
      </c>
      <c r="AO721" s="247">
        <v>1</v>
      </c>
      <c r="AP721" s="247">
        <v>1</v>
      </c>
      <c r="AQ721" s="247">
        <v>1</v>
      </c>
      <c r="AR721" s="247">
        <v>1</v>
      </c>
      <c r="AS721" s="247">
        <v>1</v>
      </c>
      <c r="AT721" s="247">
        <v>1</v>
      </c>
      <c r="AU721" s="247">
        <v>1</v>
      </c>
      <c r="AV721" s="247">
        <v>1</v>
      </c>
      <c r="AW721" s="247">
        <v>1</v>
      </c>
      <c r="AX721" s="247">
        <v>1</v>
      </c>
      <c r="AY721" s="247">
        <v>1</v>
      </c>
      <c r="AZ721" s="247">
        <v>1</v>
      </c>
      <c r="BA721" s="247">
        <v>1</v>
      </c>
      <c r="BB721" s="247">
        <v>1</v>
      </c>
      <c r="BC721" s="247">
        <v>1</v>
      </c>
      <c r="BD721" s="247">
        <v>1</v>
      </c>
      <c r="BE721" s="247">
        <v>1</v>
      </c>
      <c r="BF721" s="247">
        <v>1</v>
      </c>
      <c r="BG721" s="247">
        <v>1</v>
      </c>
      <c r="BH721" s="247">
        <v>1</v>
      </c>
      <c r="BI721" s="247">
        <v>1</v>
      </c>
      <c r="BJ721" s="247">
        <v>1</v>
      </c>
      <c r="BK721" s="247">
        <v>1</v>
      </c>
      <c r="BL721" s="247"/>
      <c r="BM721" s="248"/>
    </row>
    <row r="722" spans="1:65" s="236" customFormat="1" ht="5.25">
      <c r="A722" s="243">
        <v>511</v>
      </c>
      <c r="B722" s="249" t="s">
        <v>1000</v>
      </c>
      <c r="C722" s="245" t="s">
        <v>526</v>
      </c>
      <c r="D722" s="246">
        <v>0.075</v>
      </c>
      <c r="E722" s="247">
        <v>1</v>
      </c>
      <c r="F722" s="247">
        <v>1</v>
      </c>
      <c r="G722" s="247">
        <v>1</v>
      </c>
      <c r="H722" s="247">
        <v>1</v>
      </c>
      <c r="I722" s="247">
        <v>1</v>
      </c>
      <c r="J722" s="247">
        <v>1</v>
      </c>
      <c r="K722" s="247">
        <v>1</v>
      </c>
      <c r="L722" s="247">
        <v>1</v>
      </c>
      <c r="M722" s="247">
        <v>1</v>
      </c>
      <c r="N722" s="247">
        <v>1</v>
      </c>
      <c r="O722" s="247">
        <v>1</v>
      </c>
      <c r="P722" s="247">
        <v>1</v>
      </c>
      <c r="Q722" s="247">
        <v>1</v>
      </c>
      <c r="R722" s="247">
        <v>1</v>
      </c>
      <c r="S722" s="247">
        <v>1</v>
      </c>
      <c r="T722" s="247">
        <v>1</v>
      </c>
      <c r="U722" s="247">
        <v>1</v>
      </c>
      <c r="V722" s="247">
        <v>1</v>
      </c>
      <c r="W722" s="247">
        <v>1</v>
      </c>
      <c r="X722" s="247">
        <v>1</v>
      </c>
      <c r="Y722" s="247">
        <v>1</v>
      </c>
      <c r="Z722" s="247">
        <v>1</v>
      </c>
      <c r="AA722" s="247">
        <v>1</v>
      </c>
      <c r="AB722" s="247">
        <v>1</v>
      </c>
      <c r="AC722" s="247">
        <v>1</v>
      </c>
      <c r="AD722" s="247">
        <v>1</v>
      </c>
      <c r="AE722" s="247">
        <v>1</v>
      </c>
      <c r="AF722" s="247">
        <v>1</v>
      </c>
      <c r="AG722" s="247">
        <v>1</v>
      </c>
      <c r="AH722" s="247">
        <v>1</v>
      </c>
      <c r="AI722" s="247">
        <v>1</v>
      </c>
      <c r="AJ722" s="247">
        <v>1</v>
      </c>
      <c r="AK722" s="247">
        <v>1</v>
      </c>
      <c r="AL722" s="247">
        <v>1</v>
      </c>
      <c r="AM722" s="247">
        <v>1</v>
      </c>
      <c r="AN722" s="247">
        <v>1</v>
      </c>
      <c r="AO722" s="247">
        <v>1</v>
      </c>
      <c r="AP722" s="247">
        <v>1</v>
      </c>
      <c r="AQ722" s="247">
        <v>1</v>
      </c>
      <c r="AR722" s="247">
        <v>1</v>
      </c>
      <c r="AS722" s="247">
        <v>1</v>
      </c>
      <c r="AT722" s="247">
        <v>1</v>
      </c>
      <c r="AU722" s="247">
        <v>1</v>
      </c>
      <c r="AV722" s="247">
        <v>1</v>
      </c>
      <c r="AW722" s="247">
        <v>1</v>
      </c>
      <c r="AX722" s="247">
        <v>1</v>
      </c>
      <c r="AY722" s="247">
        <v>1</v>
      </c>
      <c r="AZ722" s="247">
        <v>1</v>
      </c>
      <c r="BA722" s="247">
        <v>1</v>
      </c>
      <c r="BB722" s="247">
        <v>1</v>
      </c>
      <c r="BC722" s="247">
        <v>1</v>
      </c>
      <c r="BD722" s="247">
        <v>1</v>
      </c>
      <c r="BE722" s="247">
        <v>1</v>
      </c>
      <c r="BF722" s="247">
        <v>1</v>
      </c>
      <c r="BG722" s="247">
        <v>1</v>
      </c>
      <c r="BH722" s="247">
        <v>1</v>
      </c>
      <c r="BI722" s="247">
        <v>1</v>
      </c>
      <c r="BJ722" s="247">
        <v>1</v>
      </c>
      <c r="BK722" s="247">
        <v>1</v>
      </c>
      <c r="BL722" s="247"/>
      <c r="BM722" s="248"/>
    </row>
    <row r="723" spans="1:65" s="255" customFormat="1" ht="5.25">
      <c r="A723" s="243">
        <v>512</v>
      </c>
      <c r="B723" s="250" t="s">
        <v>1001</v>
      </c>
      <c r="C723" s="251" t="s">
        <v>526</v>
      </c>
      <c r="D723" s="252">
        <v>0.072</v>
      </c>
      <c r="E723" s="253">
        <v>1.25</v>
      </c>
      <c r="F723" s="253">
        <v>1.25</v>
      </c>
      <c r="G723" s="253">
        <v>1.25</v>
      </c>
      <c r="H723" s="253">
        <v>1.25</v>
      </c>
      <c r="I723" s="253">
        <v>1.25</v>
      </c>
      <c r="J723" s="247">
        <v>1</v>
      </c>
      <c r="K723" s="253">
        <v>1.25</v>
      </c>
      <c r="L723" s="253">
        <v>1.25</v>
      </c>
      <c r="M723" s="253">
        <v>1.25</v>
      </c>
      <c r="N723" s="247">
        <v>1</v>
      </c>
      <c r="O723" s="253">
        <v>1.25</v>
      </c>
      <c r="P723" s="253">
        <v>1.25</v>
      </c>
      <c r="Q723" s="253">
        <v>1.25</v>
      </c>
      <c r="R723" s="253">
        <v>1.25</v>
      </c>
      <c r="S723" s="253">
        <v>1.25</v>
      </c>
      <c r="T723" s="247">
        <v>1</v>
      </c>
      <c r="U723" s="253">
        <v>1.25</v>
      </c>
      <c r="V723" s="253">
        <v>1.25</v>
      </c>
      <c r="W723" s="253">
        <v>1.25</v>
      </c>
      <c r="X723" s="253">
        <v>1.25</v>
      </c>
      <c r="Y723" s="253">
        <v>1.25</v>
      </c>
      <c r="Z723" s="247">
        <v>1</v>
      </c>
      <c r="AA723" s="253">
        <v>1.25</v>
      </c>
      <c r="AB723" s="253">
        <v>1.25</v>
      </c>
      <c r="AC723" s="253">
        <v>1.25</v>
      </c>
      <c r="AD723" s="253">
        <v>1.25</v>
      </c>
      <c r="AE723" s="253">
        <v>1.25</v>
      </c>
      <c r="AF723" s="253">
        <v>1.25</v>
      </c>
      <c r="AG723" s="253">
        <v>1.25</v>
      </c>
      <c r="AH723" s="253">
        <v>1.25</v>
      </c>
      <c r="AI723" s="247">
        <v>1</v>
      </c>
      <c r="AJ723" s="253">
        <v>1.25</v>
      </c>
      <c r="AK723" s="253">
        <v>1.25</v>
      </c>
      <c r="AL723" s="253">
        <v>1.25</v>
      </c>
      <c r="AM723" s="253">
        <v>1.25</v>
      </c>
      <c r="AN723" s="253">
        <v>1.25</v>
      </c>
      <c r="AO723" s="253">
        <v>1.25</v>
      </c>
      <c r="AP723" s="253">
        <v>1.25</v>
      </c>
      <c r="AQ723" s="253">
        <v>1.25</v>
      </c>
      <c r="AR723" s="253">
        <v>1.25</v>
      </c>
      <c r="AS723" s="253">
        <v>1.25</v>
      </c>
      <c r="AT723" s="253">
        <v>1.25</v>
      </c>
      <c r="AU723" s="253">
        <v>1.25</v>
      </c>
      <c r="AV723" s="253">
        <v>1.25</v>
      </c>
      <c r="AW723" s="253">
        <v>1.25</v>
      </c>
      <c r="AX723" s="253">
        <v>1.25</v>
      </c>
      <c r="AY723" s="253">
        <v>1.25</v>
      </c>
      <c r="AZ723" s="253">
        <v>1.25</v>
      </c>
      <c r="BA723" s="253">
        <v>1.25</v>
      </c>
      <c r="BB723" s="253">
        <v>1.25</v>
      </c>
      <c r="BC723" s="253">
        <v>1.25</v>
      </c>
      <c r="BD723" s="253">
        <v>1.25</v>
      </c>
      <c r="BE723" s="253">
        <v>1.25</v>
      </c>
      <c r="BF723" s="253">
        <v>1.25</v>
      </c>
      <c r="BG723" s="253">
        <v>1.25</v>
      </c>
      <c r="BH723" s="253">
        <v>1.25</v>
      </c>
      <c r="BI723" s="253">
        <v>1.25</v>
      </c>
      <c r="BJ723" s="253">
        <v>1.25</v>
      </c>
      <c r="BK723" s="253">
        <v>1.25</v>
      </c>
      <c r="BL723" s="253"/>
      <c r="BM723" s="254"/>
    </row>
    <row r="724" spans="1:65" s="236" customFormat="1" ht="5.25">
      <c r="A724" s="243">
        <v>513</v>
      </c>
      <c r="B724" s="249" t="s">
        <v>1002</v>
      </c>
      <c r="C724" s="245" t="s">
        <v>526</v>
      </c>
      <c r="D724" s="246">
        <v>0.072</v>
      </c>
      <c r="E724" s="247">
        <v>1</v>
      </c>
      <c r="F724" s="247">
        <v>1</v>
      </c>
      <c r="G724" s="247">
        <v>1</v>
      </c>
      <c r="H724" s="247">
        <v>1</v>
      </c>
      <c r="I724" s="247">
        <v>1</v>
      </c>
      <c r="J724" s="247">
        <v>1</v>
      </c>
      <c r="K724" s="247">
        <v>1</v>
      </c>
      <c r="L724" s="247">
        <v>1</v>
      </c>
      <c r="M724" s="247">
        <v>1</v>
      </c>
      <c r="N724" s="247">
        <v>1</v>
      </c>
      <c r="O724" s="247">
        <v>1</v>
      </c>
      <c r="P724" s="247">
        <v>1</v>
      </c>
      <c r="Q724" s="247">
        <v>1</v>
      </c>
      <c r="R724" s="247">
        <v>1</v>
      </c>
      <c r="S724" s="247">
        <v>1</v>
      </c>
      <c r="T724" s="247">
        <v>1</v>
      </c>
      <c r="U724" s="247">
        <v>1</v>
      </c>
      <c r="V724" s="247">
        <v>1</v>
      </c>
      <c r="W724" s="247">
        <v>1</v>
      </c>
      <c r="X724" s="247">
        <v>1</v>
      </c>
      <c r="Y724" s="247">
        <v>1</v>
      </c>
      <c r="Z724" s="247">
        <v>1</v>
      </c>
      <c r="AA724" s="247">
        <v>1</v>
      </c>
      <c r="AB724" s="247">
        <v>1</v>
      </c>
      <c r="AC724" s="247">
        <v>1</v>
      </c>
      <c r="AD724" s="247">
        <v>1</v>
      </c>
      <c r="AE724" s="247">
        <v>1</v>
      </c>
      <c r="AF724" s="247">
        <v>1</v>
      </c>
      <c r="AG724" s="247">
        <v>1</v>
      </c>
      <c r="AH724" s="247">
        <v>1</v>
      </c>
      <c r="AI724" s="247">
        <v>1</v>
      </c>
      <c r="AJ724" s="247">
        <v>1</v>
      </c>
      <c r="AK724" s="247">
        <v>1</v>
      </c>
      <c r="AL724" s="247">
        <v>1</v>
      </c>
      <c r="AM724" s="247">
        <v>1</v>
      </c>
      <c r="AN724" s="247">
        <v>1</v>
      </c>
      <c r="AO724" s="247">
        <v>1</v>
      </c>
      <c r="AP724" s="247">
        <v>1</v>
      </c>
      <c r="AQ724" s="247">
        <v>1</v>
      </c>
      <c r="AR724" s="247">
        <v>1</v>
      </c>
      <c r="AS724" s="247">
        <v>1</v>
      </c>
      <c r="AT724" s="247">
        <v>1</v>
      </c>
      <c r="AU724" s="247">
        <v>1</v>
      </c>
      <c r="AV724" s="247">
        <v>1</v>
      </c>
      <c r="AW724" s="247">
        <v>1</v>
      </c>
      <c r="AX724" s="247">
        <v>1</v>
      </c>
      <c r="AY724" s="247">
        <v>1</v>
      </c>
      <c r="AZ724" s="247">
        <v>1</v>
      </c>
      <c r="BA724" s="247">
        <v>1</v>
      </c>
      <c r="BB724" s="247">
        <v>1</v>
      </c>
      <c r="BC724" s="247">
        <v>1</v>
      </c>
      <c r="BD724" s="247">
        <v>1</v>
      </c>
      <c r="BE724" s="247">
        <v>1</v>
      </c>
      <c r="BF724" s="247">
        <v>1</v>
      </c>
      <c r="BG724" s="247">
        <v>1</v>
      </c>
      <c r="BH724" s="247">
        <v>1</v>
      </c>
      <c r="BI724" s="247">
        <v>1</v>
      </c>
      <c r="BJ724" s="247">
        <v>1</v>
      </c>
      <c r="BK724" s="247">
        <v>1</v>
      </c>
      <c r="BL724" s="247"/>
      <c r="BM724" s="248"/>
    </row>
    <row r="725" spans="1:65" s="236" customFormat="1" ht="5.25">
      <c r="A725" s="243">
        <v>514</v>
      </c>
      <c r="B725" s="249" t="s">
        <v>1003</v>
      </c>
      <c r="C725" s="245" t="s">
        <v>526</v>
      </c>
      <c r="D725" s="246">
        <v>0.07</v>
      </c>
      <c r="E725" s="247">
        <v>1</v>
      </c>
      <c r="F725" s="247">
        <v>1</v>
      </c>
      <c r="G725" s="247">
        <v>1</v>
      </c>
      <c r="H725" s="247">
        <v>1</v>
      </c>
      <c r="I725" s="247">
        <v>1</v>
      </c>
      <c r="J725" s="247">
        <v>1</v>
      </c>
      <c r="K725" s="247">
        <v>1</v>
      </c>
      <c r="L725" s="247">
        <v>1</v>
      </c>
      <c r="M725" s="247">
        <v>1</v>
      </c>
      <c r="N725" s="247">
        <v>1</v>
      </c>
      <c r="O725" s="247">
        <v>1</v>
      </c>
      <c r="P725" s="247">
        <v>1</v>
      </c>
      <c r="Q725" s="247">
        <v>1</v>
      </c>
      <c r="R725" s="247">
        <v>1</v>
      </c>
      <c r="S725" s="247">
        <v>1</v>
      </c>
      <c r="T725" s="247">
        <v>1</v>
      </c>
      <c r="U725" s="247">
        <v>1</v>
      </c>
      <c r="V725" s="247">
        <v>1</v>
      </c>
      <c r="W725" s="247">
        <v>1</v>
      </c>
      <c r="X725" s="247">
        <v>1</v>
      </c>
      <c r="Y725" s="247">
        <v>1</v>
      </c>
      <c r="Z725" s="247">
        <v>1</v>
      </c>
      <c r="AA725" s="247">
        <v>1</v>
      </c>
      <c r="AB725" s="247">
        <v>1</v>
      </c>
      <c r="AC725" s="247">
        <v>1</v>
      </c>
      <c r="AD725" s="247">
        <v>1</v>
      </c>
      <c r="AE725" s="247">
        <v>1</v>
      </c>
      <c r="AF725" s="247">
        <v>1</v>
      </c>
      <c r="AG725" s="247">
        <v>1</v>
      </c>
      <c r="AH725" s="247">
        <v>1</v>
      </c>
      <c r="AI725" s="247">
        <v>1</v>
      </c>
      <c r="AJ725" s="247">
        <v>1</v>
      </c>
      <c r="AK725" s="247">
        <v>1</v>
      </c>
      <c r="AL725" s="247">
        <v>1</v>
      </c>
      <c r="AM725" s="247">
        <v>1</v>
      </c>
      <c r="AN725" s="247">
        <v>1</v>
      </c>
      <c r="AO725" s="247">
        <v>1</v>
      </c>
      <c r="AP725" s="247">
        <v>1</v>
      </c>
      <c r="AQ725" s="247">
        <v>1</v>
      </c>
      <c r="AR725" s="247">
        <v>1</v>
      </c>
      <c r="AS725" s="247">
        <v>1</v>
      </c>
      <c r="AT725" s="247">
        <v>1</v>
      </c>
      <c r="AU725" s="247">
        <v>1</v>
      </c>
      <c r="AV725" s="247">
        <v>1</v>
      </c>
      <c r="AW725" s="247">
        <v>1</v>
      </c>
      <c r="AX725" s="247">
        <v>1</v>
      </c>
      <c r="AY725" s="247">
        <v>1</v>
      </c>
      <c r="AZ725" s="247">
        <v>1</v>
      </c>
      <c r="BA725" s="247">
        <v>1</v>
      </c>
      <c r="BB725" s="247">
        <v>1</v>
      </c>
      <c r="BC725" s="247">
        <v>1</v>
      </c>
      <c r="BD725" s="247">
        <v>1</v>
      </c>
      <c r="BE725" s="247">
        <v>1</v>
      </c>
      <c r="BF725" s="247">
        <v>1</v>
      </c>
      <c r="BG725" s="247">
        <v>1</v>
      </c>
      <c r="BH725" s="247">
        <v>1</v>
      </c>
      <c r="BI725" s="247">
        <v>1</v>
      </c>
      <c r="BJ725" s="247">
        <v>1</v>
      </c>
      <c r="BK725" s="247">
        <v>1</v>
      </c>
      <c r="BL725" s="247"/>
      <c r="BM725" s="248"/>
    </row>
    <row r="726" spans="1:65" s="236" customFormat="1" ht="5.25">
      <c r="A726" s="243">
        <v>515</v>
      </c>
      <c r="B726" s="249" t="s">
        <v>1004</v>
      </c>
      <c r="C726" s="245" t="s">
        <v>526</v>
      </c>
      <c r="D726" s="246">
        <v>0.07</v>
      </c>
      <c r="E726" s="247">
        <v>1</v>
      </c>
      <c r="F726" s="247">
        <v>1</v>
      </c>
      <c r="G726" s="247">
        <v>1</v>
      </c>
      <c r="H726" s="247">
        <v>1</v>
      </c>
      <c r="I726" s="247">
        <v>1</v>
      </c>
      <c r="J726" s="247">
        <v>1</v>
      </c>
      <c r="K726" s="247">
        <v>1</v>
      </c>
      <c r="L726" s="247">
        <v>1</v>
      </c>
      <c r="M726" s="247">
        <v>1</v>
      </c>
      <c r="N726" s="247">
        <v>1</v>
      </c>
      <c r="O726" s="247">
        <v>1</v>
      </c>
      <c r="P726" s="247">
        <v>1</v>
      </c>
      <c r="Q726" s="247">
        <v>1</v>
      </c>
      <c r="R726" s="247">
        <v>1</v>
      </c>
      <c r="S726" s="247">
        <v>1</v>
      </c>
      <c r="T726" s="247">
        <v>1</v>
      </c>
      <c r="U726" s="247">
        <v>1</v>
      </c>
      <c r="V726" s="247">
        <v>1</v>
      </c>
      <c r="W726" s="247">
        <v>1</v>
      </c>
      <c r="X726" s="247">
        <v>1</v>
      </c>
      <c r="Y726" s="247">
        <v>1</v>
      </c>
      <c r="Z726" s="247">
        <v>1</v>
      </c>
      <c r="AA726" s="247">
        <v>1</v>
      </c>
      <c r="AB726" s="247">
        <v>1</v>
      </c>
      <c r="AC726" s="247">
        <v>1</v>
      </c>
      <c r="AD726" s="247">
        <v>1</v>
      </c>
      <c r="AE726" s="247">
        <v>1</v>
      </c>
      <c r="AF726" s="247">
        <v>1</v>
      </c>
      <c r="AG726" s="247">
        <v>1</v>
      </c>
      <c r="AH726" s="247">
        <v>1</v>
      </c>
      <c r="AI726" s="247">
        <v>1</v>
      </c>
      <c r="AJ726" s="247">
        <v>1</v>
      </c>
      <c r="AK726" s="247">
        <v>1</v>
      </c>
      <c r="AL726" s="247">
        <v>1</v>
      </c>
      <c r="AM726" s="247">
        <v>1</v>
      </c>
      <c r="AN726" s="247">
        <v>1</v>
      </c>
      <c r="AO726" s="247">
        <v>1</v>
      </c>
      <c r="AP726" s="247">
        <v>1</v>
      </c>
      <c r="AQ726" s="247">
        <v>1</v>
      </c>
      <c r="AR726" s="247">
        <v>1</v>
      </c>
      <c r="AS726" s="247">
        <v>1</v>
      </c>
      <c r="AT726" s="247">
        <v>1</v>
      </c>
      <c r="AU726" s="247">
        <v>1</v>
      </c>
      <c r="AV726" s="247">
        <v>1</v>
      </c>
      <c r="AW726" s="247">
        <v>1</v>
      </c>
      <c r="AX726" s="247">
        <v>1</v>
      </c>
      <c r="AY726" s="247">
        <v>1</v>
      </c>
      <c r="AZ726" s="247">
        <v>1</v>
      </c>
      <c r="BA726" s="247">
        <v>1</v>
      </c>
      <c r="BB726" s="247">
        <v>1</v>
      </c>
      <c r="BC726" s="247">
        <v>1</v>
      </c>
      <c r="BD726" s="247">
        <v>1</v>
      </c>
      <c r="BE726" s="247">
        <v>1</v>
      </c>
      <c r="BF726" s="247">
        <v>1</v>
      </c>
      <c r="BG726" s="247">
        <v>1</v>
      </c>
      <c r="BH726" s="247">
        <v>1</v>
      </c>
      <c r="BI726" s="247">
        <v>1</v>
      </c>
      <c r="BJ726" s="247">
        <v>1</v>
      </c>
      <c r="BK726" s="247">
        <v>1</v>
      </c>
      <c r="BL726" s="247"/>
      <c r="BM726" s="248"/>
    </row>
    <row r="727" spans="1:65" s="236" customFormat="1" ht="5.25">
      <c r="A727" s="243">
        <v>516</v>
      </c>
      <c r="B727" s="249" t="s">
        <v>1005</v>
      </c>
      <c r="C727" s="245" t="s">
        <v>526</v>
      </c>
      <c r="D727" s="246">
        <v>0.075</v>
      </c>
      <c r="E727" s="247">
        <v>1</v>
      </c>
      <c r="F727" s="247">
        <v>1</v>
      </c>
      <c r="G727" s="247">
        <v>1</v>
      </c>
      <c r="H727" s="247">
        <v>1</v>
      </c>
      <c r="I727" s="247">
        <v>1</v>
      </c>
      <c r="J727" s="247">
        <v>1</v>
      </c>
      <c r="K727" s="247">
        <v>1</v>
      </c>
      <c r="L727" s="247">
        <v>1</v>
      </c>
      <c r="M727" s="247">
        <v>1</v>
      </c>
      <c r="N727" s="247">
        <v>1</v>
      </c>
      <c r="O727" s="247">
        <v>1</v>
      </c>
      <c r="P727" s="247">
        <v>1</v>
      </c>
      <c r="Q727" s="247">
        <v>1</v>
      </c>
      <c r="R727" s="247">
        <v>1</v>
      </c>
      <c r="S727" s="247">
        <v>1</v>
      </c>
      <c r="T727" s="247">
        <v>1</v>
      </c>
      <c r="U727" s="247">
        <v>1</v>
      </c>
      <c r="V727" s="247">
        <v>1</v>
      </c>
      <c r="W727" s="247">
        <v>1</v>
      </c>
      <c r="X727" s="247">
        <v>1</v>
      </c>
      <c r="Y727" s="247">
        <v>1</v>
      </c>
      <c r="Z727" s="247">
        <v>1</v>
      </c>
      <c r="AA727" s="247">
        <v>1</v>
      </c>
      <c r="AB727" s="247">
        <v>1</v>
      </c>
      <c r="AC727" s="247">
        <v>1</v>
      </c>
      <c r="AD727" s="247">
        <v>1</v>
      </c>
      <c r="AE727" s="247">
        <v>1</v>
      </c>
      <c r="AF727" s="247">
        <v>1</v>
      </c>
      <c r="AG727" s="247">
        <v>1</v>
      </c>
      <c r="AH727" s="247">
        <v>1</v>
      </c>
      <c r="AI727" s="247">
        <v>1</v>
      </c>
      <c r="AJ727" s="247">
        <v>1</v>
      </c>
      <c r="AK727" s="247">
        <v>1</v>
      </c>
      <c r="AL727" s="247">
        <v>1</v>
      </c>
      <c r="AM727" s="247">
        <v>1</v>
      </c>
      <c r="AN727" s="247">
        <v>1</v>
      </c>
      <c r="AO727" s="247">
        <v>1</v>
      </c>
      <c r="AP727" s="247">
        <v>1</v>
      </c>
      <c r="AQ727" s="247">
        <v>1</v>
      </c>
      <c r="AR727" s="247">
        <v>1</v>
      </c>
      <c r="AS727" s="247">
        <v>1</v>
      </c>
      <c r="AT727" s="247">
        <v>1</v>
      </c>
      <c r="AU727" s="247">
        <v>1</v>
      </c>
      <c r="AV727" s="247">
        <v>1</v>
      </c>
      <c r="AW727" s="247">
        <v>1</v>
      </c>
      <c r="AX727" s="247">
        <v>1</v>
      </c>
      <c r="AY727" s="247">
        <v>1</v>
      </c>
      <c r="AZ727" s="247">
        <v>1</v>
      </c>
      <c r="BA727" s="247">
        <v>1</v>
      </c>
      <c r="BB727" s="247">
        <v>1</v>
      </c>
      <c r="BC727" s="247">
        <v>1</v>
      </c>
      <c r="BD727" s="247">
        <v>1</v>
      </c>
      <c r="BE727" s="247">
        <v>1</v>
      </c>
      <c r="BF727" s="247">
        <v>1</v>
      </c>
      <c r="BG727" s="247">
        <v>1</v>
      </c>
      <c r="BH727" s="247">
        <v>1</v>
      </c>
      <c r="BI727" s="247">
        <v>1</v>
      </c>
      <c r="BJ727" s="247">
        <v>1</v>
      </c>
      <c r="BK727" s="247">
        <v>1</v>
      </c>
      <c r="BL727" s="247"/>
      <c r="BM727" s="248"/>
    </row>
    <row r="728" spans="1:65" s="236" customFormat="1" ht="5.25">
      <c r="A728" s="243">
        <v>517</v>
      </c>
      <c r="B728" s="249" t="s">
        <v>1006</v>
      </c>
      <c r="C728" s="245" t="s">
        <v>526</v>
      </c>
      <c r="D728" s="246">
        <v>0.075</v>
      </c>
      <c r="E728" s="247">
        <v>1</v>
      </c>
      <c r="F728" s="247">
        <v>1</v>
      </c>
      <c r="G728" s="247">
        <v>1</v>
      </c>
      <c r="H728" s="247">
        <v>1</v>
      </c>
      <c r="I728" s="247">
        <v>1</v>
      </c>
      <c r="J728" s="247">
        <v>1</v>
      </c>
      <c r="K728" s="247">
        <v>1</v>
      </c>
      <c r="L728" s="247">
        <v>1</v>
      </c>
      <c r="M728" s="247">
        <v>1</v>
      </c>
      <c r="N728" s="247">
        <v>1</v>
      </c>
      <c r="O728" s="247">
        <v>1</v>
      </c>
      <c r="P728" s="247">
        <v>1</v>
      </c>
      <c r="Q728" s="247">
        <v>1</v>
      </c>
      <c r="R728" s="247">
        <v>1</v>
      </c>
      <c r="S728" s="247">
        <v>1</v>
      </c>
      <c r="T728" s="247">
        <v>1</v>
      </c>
      <c r="U728" s="247">
        <v>1</v>
      </c>
      <c r="V728" s="247">
        <v>1</v>
      </c>
      <c r="W728" s="247">
        <v>1</v>
      </c>
      <c r="X728" s="247">
        <v>1</v>
      </c>
      <c r="Y728" s="247">
        <v>1</v>
      </c>
      <c r="Z728" s="247">
        <v>1</v>
      </c>
      <c r="AA728" s="247">
        <v>1</v>
      </c>
      <c r="AB728" s="247">
        <v>1</v>
      </c>
      <c r="AC728" s="247">
        <v>1</v>
      </c>
      <c r="AD728" s="247">
        <v>1</v>
      </c>
      <c r="AE728" s="247">
        <v>1</v>
      </c>
      <c r="AF728" s="247">
        <v>1</v>
      </c>
      <c r="AG728" s="247">
        <v>1</v>
      </c>
      <c r="AH728" s="247">
        <v>1</v>
      </c>
      <c r="AI728" s="247">
        <v>1</v>
      </c>
      <c r="AJ728" s="247">
        <v>1</v>
      </c>
      <c r="AK728" s="247">
        <v>1</v>
      </c>
      <c r="AL728" s="247">
        <v>1</v>
      </c>
      <c r="AM728" s="247">
        <v>1</v>
      </c>
      <c r="AN728" s="247">
        <v>1</v>
      </c>
      <c r="AO728" s="247">
        <v>1</v>
      </c>
      <c r="AP728" s="247">
        <v>1</v>
      </c>
      <c r="AQ728" s="247">
        <v>1</v>
      </c>
      <c r="AR728" s="247">
        <v>1</v>
      </c>
      <c r="AS728" s="247">
        <v>1</v>
      </c>
      <c r="AT728" s="247">
        <v>1</v>
      </c>
      <c r="AU728" s="247">
        <v>1</v>
      </c>
      <c r="AV728" s="247">
        <v>1</v>
      </c>
      <c r="AW728" s="247">
        <v>1</v>
      </c>
      <c r="AX728" s="247">
        <v>1</v>
      </c>
      <c r="AY728" s="247">
        <v>1</v>
      </c>
      <c r="AZ728" s="247">
        <v>1</v>
      </c>
      <c r="BA728" s="247">
        <v>1</v>
      </c>
      <c r="BB728" s="247">
        <v>1</v>
      </c>
      <c r="BC728" s="247">
        <v>1</v>
      </c>
      <c r="BD728" s="247">
        <v>1</v>
      </c>
      <c r="BE728" s="247">
        <v>1</v>
      </c>
      <c r="BF728" s="247">
        <v>1</v>
      </c>
      <c r="BG728" s="247">
        <v>1</v>
      </c>
      <c r="BH728" s="247">
        <v>1</v>
      </c>
      <c r="BI728" s="247">
        <v>1</v>
      </c>
      <c r="BJ728" s="247">
        <v>1</v>
      </c>
      <c r="BK728" s="247">
        <v>1</v>
      </c>
      <c r="BL728" s="247"/>
      <c r="BM728" s="248"/>
    </row>
    <row r="729" spans="1:65" s="236" customFormat="1" ht="5.25">
      <c r="A729" s="243">
        <v>518</v>
      </c>
      <c r="B729" s="249" t="s">
        <v>1007</v>
      </c>
      <c r="C729" s="245" t="s">
        <v>526</v>
      </c>
      <c r="D729" s="246">
        <v>0.07</v>
      </c>
      <c r="E729" s="247">
        <v>1</v>
      </c>
      <c r="F729" s="247">
        <v>1</v>
      </c>
      <c r="G729" s="247">
        <v>1</v>
      </c>
      <c r="H729" s="247">
        <v>1</v>
      </c>
      <c r="I729" s="247">
        <v>1</v>
      </c>
      <c r="J729" s="247">
        <v>1</v>
      </c>
      <c r="K729" s="247">
        <v>1</v>
      </c>
      <c r="L729" s="247">
        <v>1</v>
      </c>
      <c r="M729" s="247">
        <v>1</v>
      </c>
      <c r="N729" s="247">
        <v>1</v>
      </c>
      <c r="O729" s="247">
        <v>1</v>
      </c>
      <c r="P729" s="247">
        <v>1</v>
      </c>
      <c r="Q729" s="247">
        <v>1</v>
      </c>
      <c r="R729" s="247">
        <v>1</v>
      </c>
      <c r="S729" s="247">
        <v>1</v>
      </c>
      <c r="T729" s="247">
        <v>1</v>
      </c>
      <c r="U729" s="247">
        <v>1</v>
      </c>
      <c r="V729" s="247">
        <v>1</v>
      </c>
      <c r="W729" s="247">
        <v>1</v>
      </c>
      <c r="X729" s="247">
        <v>1</v>
      </c>
      <c r="Y729" s="247">
        <v>1</v>
      </c>
      <c r="Z729" s="247">
        <v>1</v>
      </c>
      <c r="AA729" s="247">
        <v>1</v>
      </c>
      <c r="AB729" s="247">
        <v>1</v>
      </c>
      <c r="AC729" s="247">
        <v>1</v>
      </c>
      <c r="AD729" s="247">
        <v>1</v>
      </c>
      <c r="AE729" s="247">
        <v>1</v>
      </c>
      <c r="AF729" s="247">
        <v>1</v>
      </c>
      <c r="AG729" s="247">
        <v>1</v>
      </c>
      <c r="AH729" s="247">
        <v>1</v>
      </c>
      <c r="AI729" s="247">
        <v>1</v>
      </c>
      <c r="AJ729" s="247">
        <v>1</v>
      </c>
      <c r="AK729" s="247">
        <v>1</v>
      </c>
      <c r="AL729" s="247">
        <v>1</v>
      </c>
      <c r="AM729" s="247">
        <v>1</v>
      </c>
      <c r="AN729" s="247">
        <v>1</v>
      </c>
      <c r="AO729" s="247">
        <v>1</v>
      </c>
      <c r="AP729" s="247">
        <v>1</v>
      </c>
      <c r="AQ729" s="247">
        <v>1</v>
      </c>
      <c r="AR729" s="247">
        <v>1</v>
      </c>
      <c r="AS729" s="247">
        <v>1</v>
      </c>
      <c r="AT729" s="247">
        <v>1</v>
      </c>
      <c r="AU729" s="247">
        <v>1</v>
      </c>
      <c r="AV729" s="247">
        <v>1</v>
      </c>
      <c r="AW729" s="247">
        <v>1</v>
      </c>
      <c r="AX729" s="247">
        <v>1</v>
      </c>
      <c r="AY729" s="247">
        <v>1</v>
      </c>
      <c r="AZ729" s="247">
        <v>1</v>
      </c>
      <c r="BA729" s="247">
        <v>1</v>
      </c>
      <c r="BB729" s="247">
        <v>1</v>
      </c>
      <c r="BC729" s="247">
        <v>1</v>
      </c>
      <c r="BD729" s="247">
        <v>1</v>
      </c>
      <c r="BE729" s="247">
        <v>1</v>
      </c>
      <c r="BF729" s="247">
        <v>1</v>
      </c>
      <c r="BG729" s="247">
        <v>1</v>
      </c>
      <c r="BH729" s="247">
        <v>1</v>
      </c>
      <c r="BI729" s="247">
        <v>1</v>
      </c>
      <c r="BJ729" s="247">
        <v>1</v>
      </c>
      <c r="BK729" s="247">
        <v>1</v>
      </c>
      <c r="BL729" s="247"/>
      <c r="BM729" s="248"/>
    </row>
    <row r="730" spans="1:65" s="236" customFormat="1" ht="5.25">
      <c r="A730" s="243">
        <v>519</v>
      </c>
      <c r="B730" s="249" t="s">
        <v>1008</v>
      </c>
      <c r="C730" s="245" t="s">
        <v>526</v>
      </c>
      <c r="D730" s="246">
        <v>0.068</v>
      </c>
      <c r="E730" s="247">
        <v>1</v>
      </c>
      <c r="F730" s="247">
        <v>1</v>
      </c>
      <c r="G730" s="247">
        <v>1</v>
      </c>
      <c r="H730" s="247">
        <v>1</v>
      </c>
      <c r="I730" s="247">
        <v>1</v>
      </c>
      <c r="J730" s="247">
        <v>1</v>
      </c>
      <c r="K730" s="247">
        <v>1</v>
      </c>
      <c r="L730" s="247">
        <v>1</v>
      </c>
      <c r="M730" s="247">
        <v>1</v>
      </c>
      <c r="N730" s="247">
        <v>1</v>
      </c>
      <c r="O730" s="247">
        <v>1</v>
      </c>
      <c r="P730" s="247">
        <v>1</v>
      </c>
      <c r="Q730" s="247">
        <v>1</v>
      </c>
      <c r="R730" s="247">
        <v>1</v>
      </c>
      <c r="S730" s="247">
        <v>1</v>
      </c>
      <c r="T730" s="247">
        <v>1</v>
      </c>
      <c r="U730" s="247">
        <v>1</v>
      </c>
      <c r="V730" s="247">
        <v>1</v>
      </c>
      <c r="W730" s="247">
        <v>1</v>
      </c>
      <c r="X730" s="247">
        <v>1</v>
      </c>
      <c r="Y730" s="247">
        <v>1</v>
      </c>
      <c r="Z730" s="247">
        <v>1</v>
      </c>
      <c r="AA730" s="247">
        <v>1</v>
      </c>
      <c r="AB730" s="247">
        <v>1</v>
      </c>
      <c r="AC730" s="247">
        <v>1</v>
      </c>
      <c r="AD730" s="247">
        <v>1</v>
      </c>
      <c r="AE730" s="247">
        <v>1</v>
      </c>
      <c r="AF730" s="247">
        <v>1</v>
      </c>
      <c r="AG730" s="247">
        <v>1</v>
      </c>
      <c r="AH730" s="247">
        <v>1</v>
      </c>
      <c r="AI730" s="247">
        <v>1</v>
      </c>
      <c r="AJ730" s="247">
        <v>1</v>
      </c>
      <c r="AK730" s="247">
        <v>1</v>
      </c>
      <c r="AL730" s="247">
        <v>1</v>
      </c>
      <c r="AM730" s="247">
        <v>1</v>
      </c>
      <c r="AN730" s="247">
        <v>1</v>
      </c>
      <c r="AO730" s="247">
        <v>1</v>
      </c>
      <c r="AP730" s="247">
        <v>1</v>
      </c>
      <c r="AQ730" s="247">
        <v>1</v>
      </c>
      <c r="AR730" s="247">
        <v>1</v>
      </c>
      <c r="AS730" s="247">
        <v>1</v>
      </c>
      <c r="AT730" s="247">
        <v>1</v>
      </c>
      <c r="AU730" s="247">
        <v>1</v>
      </c>
      <c r="AV730" s="247">
        <v>1</v>
      </c>
      <c r="AW730" s="247">
        <v>1</v>
      </c>
      <c r="AX730" s="247">
        <v>1</v>
      </c>
      <c r="AY730" s="247">
        <v>1</v>
      </c>
      <c r="AZ730" s="247">
        <v>1</v>
      </c>
      <c r="BA730" s="247">
        <v>1</v>
      </c>
      <c r="BB730" s="247">
        <v>1</v>
      </c>
      <c r="BC730" s="247">
        <v>1</v>
      </c>
      <c r="BD730" s="247">
        <v>1</v>
      </c>
      <c r="BE730" s="247">
        <v>1</v>
      </c>
      <c r="BF730" s="247">
        <v>1</v>
      </c>
      <c r="BG730" s="247">
        <v>1</v>
      </c>
      <c r="BH730" s="247">
        <v>1</v>
      </c>
      <c r="BI730" s="247">
        <v>1</v>
      </c>
      <c r="BJ730" s="247">
        <v>1</v>
      </c>
      <c r="BK730" s="247">
        <v>1</v>
      </c>
      <c r="BL730" s="247"/>
      <c r="BM730" s="248"/>
    </row>
    <row r="731" spans="1:65" s="236" customFormat="1" ht="5.25">
      <c r="A731" s="243">
        <v>520</v>
      </c>
      <c r="B731" s="249" t="s">
        <v>1009</v>
      </c>
      <c r="C731" s="245" t="s">
        <v>526</v>
      </c>
      <c r="D731" s="246">
        <v>0.07</v>
      </c>
      <c r="E731" s="247">
        <v>1</v>
      </c>
      <c r="F731" s="247">
        <v>1</v>
      </c>
      <c r="G731" s="247">
        <v>1</v>
      </c>
      <c r="H731" s="247">
        <v>1</v>
      </c>
      <c r="I731" s="247">
        <v>1</v>
      </c>
      <c r="J731" s="247">
        <v>1</v>
      </c>
      <c r="K731" s="247">
        <v>1</v>
      </c>
      <c r="L731" s="247">
        <v>1</v>
      </c>
      <c r="M731" s="247">
        <v>1</v>
      </c>
      <c r="N731" s="247">
        <v>1</v>
      </c>
      <c r="O731" s="247">
        <v>1</v>
      </c>
      <c r="P731" s="247">
        <v>1</v>
      </c>
      <c r="Q731" s="247">
        <v>1</v>
      </c>
      <c r="R731" s="247">
        <v>1</v>
      </c>
      <c r="S731" s="247">
        <v>1</v>
      </c>
      <c r="T731" s="247">
        <v>1</v>
      </c>
      <c r="U731" s="247">
        <v>1</v>
      </c>
      <c r="V731" s="247">
        <v>1</v>
      </c>
      <c r="W731" s="247">
        <v>1</v>
      </c>
      <c r="X731" s="247">
        <v>1</v>
      </c>
      <c r="Y731" s="247">
        <v>1</v>
      </c>
      <c r="Z731" s="247">
        <v>1</v>
      </c>
      <c r="AA731" s="247">
        <v>1</v>
      </c>
      <c r="AB731" s="247">
        <v>1</v>
      </c>
      <c r="AC731" s="247">
        <v>1</v>
      </c>
      <c r="AD731" s="247">
        <v>1</v>
      </c>
      <c r="AE731" s="247">
        <v>1</v>
      </c>
      <c r="AF731" s="247">
        <v>1</v>
      </c>
      <c r="AG731" s="247">
        <v>1</v>
      </c>
      <c r="AH731" s="247">
        <v>1</v>
      </c>
      <c r="AI731" s="247">
        <v>1</v>
      </c>
      <c r="AJ731" s="247">
        <v>1</v>
      </c>
      <c r="AK731" s="247">
        <v>1</v>
      </c>
      <c r="AL731" s="247">
        <v>1</v>
      </c>
      <c r="AM731" s="247">
        <v>1</v>
      </c>
      <c r="AN731" s="247">
        <v>1</v>
      </c>
      <c r="AO731" s="247">
        <v>1</v>
      </c>
      <c r="AP731" s="247">
        <v>1</v>
      </c>
      <c r="AQ731" s="247">
        <v>1</v>
      </c>
      <c r="AR731" s="247">
        <v>1</v>
      </c>
      <c r="AS731" s="247">
        <v>1</v>
      </c>
      <c r="AT731" s="247">
        <v>1</v>
      </c>
      <c r="AU731" s="247">
        <v>1</v>
      </c>
      <c r="AV731" s="247">
        <v>1</v>
      </c>
      <c r="AW731" s="247">
        <v>1</v>
      </c>
      <c r="AX731" s="247">
        <v>1</v>
      </c>
      <c r="AY731" s="247">
        <v>1</v>
      </c>
      <c r="AZ731" s="247">
        <v>1</v>
      </c>
      <c r="BA731" s="247">
        <v>1</v>
      </c>
      <c r="BB731" s="247">
        <v>1</v>
      </c>
      <c r="BC731" s="247">
        <v>1</v>
      </c>
      <c r="BD731" s="247">
        <v>1</v>
      </c>
      <c r="BE731" s="247">
        <v>1</v>
      </c>
      <c r="BF731" s="247">
        <v>1</v>
      </c>
      <c r="BG731" s="247">
        <v>1</v>
      </c>
      <c r="BH731" s="247">
        <v>1</v>
      </c>
      <c r="BI731" s="247">
        <v>1</v>
      </c>
      <c r="BJ731" s="247">
        <v>1</v>
      </c>
      <c r="BK731" s="247">
        <v>1</v>
      </c>
      <c r="BL731" s="247"/>
      <c r="BM731" s="248"/>
    </row>
    <row r="732" spans="1:65" s="236" customFormat="1" ht="5.25">
      <c r="A732" s="243">
        <v>521</v>
      </c>
      <c r="B732" s="249" t="s">
        <v>1010</v>
      </c>
      <c r="C732" s="245" t="s">
        <v>526</v>
      </c>
      <c r="D732" s="246">
        <v>0.068</v>
      </c>
      <c r="E732" s="247">
        <v>1</v>
      </c>
      <c r="F732" s="247">
        <v>1</v>
      </c>
      <c r="G732" s="247">
        <v>1</v>
      </c>
      <c r="H732" s="247">
        <v>1</v>
      </c>
      <c r="I732" s="247">
        <v>1</v>
      </c>
      <c r="J732" s="247">
        <v>1</v>
      </c>
      <c r="K732" s="247">
        <v>1</v>
      </c>
      <c r="L732" s="247">
        <v>1</v>
      </c>
      <c r="M732" s="247">
        <v>1</v>
      </c>
      <c r="N732" s="247">
        <v>1</v>
      </c>
      <c r="O732" s="247">
        <v>1</v>
      </c>
      <c r="P732" s="247">
        <v>1</v>
      </c>
      <c r="Q732" s="247">
        <v>1</v>
      </c>
      <c r="R732" s="247">
        <v>1</v>
      </c>
      <c r="S732" s="247">
        <v>1</v>
      </c>
      <c r="T732" s="247">
        <v>1</v>
      </c>
      <c r="U732" s="247">
        <v>1</v>
      </c>
      <c r="V732" s="247">
        <v>1</v>
      </c>
      <c r="W732" s="247">
        <v>1</v>
      </c>
      <c r="X732" s="247">
        <v>1</v>
      </c>
      <c r="Y732" s="247">
        <v>1</v>
      </c>
      <c r="Z732" s="247">
        <v>1</v>
      </c>
      <c r="AA732" s="247">
        <v>1</v>
      </c>
      <c r="AB732" s="247">
        <v>1</v>
      </c>
      <c r="AC732" s="247">
        <v>1</v>
      </c>
      <c r="AD732" s="247">
        <v>1</v>
      </c>
      <c r="AE732" s="247">
        <v>1</v>
      </c>
      <c r="AF732" s="247">
        <v>1</v>
      </c>
      <c r="AG732" s="247">
        <v>1</v>
      </c>
      <c r="AH732" s="247">
        <v>1</v>
      </c>
      <c r="AI732" s="247">
        <v>1</v>
      </c>
      <c r="AJ732" s="247">
        <v>1</v>
      </c>
      <c r="AK732" s="247">
        <v>1</v>
      </c>
      <c r="AL732" s="247">
        <v>1</v>
      </c>
      <c r="AM732" s="247">
        <v>1</v>
      </c>
      <c r="AN732" s="247">
        <v>1</v>
      </c>
      <c r="AO732" s="247">
        <v>1</v>
      </c>
      <c r="AP732" s="247">
        <v>1</v>
      </c>
      <c r="AQ732" s="247">
        <v>1</v>
      </c>
      <c r="AR732" s="247">
        <v>1</v>
      </c>
      <c r="AS732" s="247">
        <v>1</v>
      </c>
      <c r="AT732" s="247">
        <v>1</v>
      </c>
      <c r="AU732" s="247">
        <v>1</v>
      </c>
      <c r="AV732" s="247">
        <v>1</v>
      </c>
      <c r="AW732" s="247">
        <v>1</v>
      </c>
      <c r="AX732" s="247">
        <v>1</v>
      </c>
      <c r="AY732" s="247">
        <v>1</v>
      </c>
      <c r="AZ732" s="247">
        <v>1</v>
      </c>
      <c r="BA732" s="247">
        <v>1</v>
      </c>
      <c r="BB732" s="247">
        <v>1</v>
      </c>
      <c r="BC732" s="247">
        <v>1</v>
      </c>
      <c r="BD732" s="247">
        <v>1</v>
      </c>
      <c r="BE732" s="247">
        <v>1</v>
      </c>
      <c r="BF732" s="247">
        <v>1</v>
      </c>
      <c r="BG732" s="247">
        <v>1</v>
      </c>
      <c r="BH732" s="247">
        <v>1</v>
      </c>
      <c r="BI732" s="247">
        <v>1</v>
      </c>
      <c r="BJ732" s="247">
        <v>1</v>
      </c>
      <c r="BK732" s="247">
        <v>1</v>
      </c>
      <c r="BL732" s="247"/>
      <c r="BM732" s="248"/>
    </row>
    <row r="733" spans="1:65" s="236" customFormat="1" ht="5.25">
      <c r="A733" s="243">
        <v>522</v>
      </c>
      <c r="B733" s="249" t="s">
        <v>1011</v>
      </c>
      <c r="C733" s="245" t="s">
        <v>526</v>
      </c>
      <c r="D733" s="246">
        <v>0.068</v>
      </c>
      <c r="E733" s="247">
        <v>1</v>
      </c>
      <c r="F733" s="247">
        <v>1</v>
      </c>
      <c r="G733" s="247">
        <v>1</v>
      </c>
      <c r="H733" s="247">
        <v>1</v>
      </c>
      <c r="I733" s="247">
        <v>1</v>
      </c>
      <c r="J733" s="247">
        <v>1</v>
      </c>
      <c r="K733" s="247">
        <v>1</v>
      </c>
      <c r="L733" s="247">
        <v>1</v>
      </c>
      <c r="M733" s="247">
        <v>1</v>
      </c>
      <c r="N733" s="247">
        <v>1</v>
      </c>
      <c r="O733" s="247">
        <v>1</v>
      </c>
      <c r="P733" s="247">
        <v>1</v>
      </c>
      <c r="Q733" s="247">
        <v>1</v>
      </c>
      <c r="R733" s="247">
        <v>1</v>
      </c>
      <c r="S733" s="247">
        <v>1</v>
      </c>
      <c r="T733" s="247">
        <v>1</v>
      </c>
      <c r="U733" s="247">
        <v>1</v>
      </c>
      <c r="V733" s="247">
        <v>1</v>
      </c>
      <c r="W733" s="247">
        <v>1</v>
      </c>
      <c r="X733" s="247">
        <v>1</v>
      </c>
      <c r="Y733" s="247">
        <v>1</v>
      </c>
      <c r="Z733" s="247">
        <v>1</v>
      </c>
      <c r="AA733" s="247">
        <v>1</v>
      </c>
      <c r="AB733" s="247">
        <v>1</v>
      </c>
      <c r="AC733" s="247">
        <v>1</v>
      </c>
      <c r="AD733" s="247">
        <v>1</v>
      </c>
      <c r="AE733" s="247">
        <v>1</v>
      </c>
      <c r="AF733" s="247">
        <v>1</v>
      </c>
      <c r="AG733" s="247">
        <v>1</v>
      </c>
      <c r="AH733" s="247">
        <v>1</v>
      </c>
      <c r="AI733" s="247">
        <v>1</v>
      </c>
      <c r="AJ733" s="247">
        <v>1</v>
      </c>
      <c r="AK733" s="247">
        <v>1</v>
      </c>
      <c r="AL733" s="247">
        <v>1</v>
      </c>
      <c r="AM733" s="247">
        <v>1</v>
      </c>
      <c r="AN733" s="247">
        <v>1</v>
      </c>
      <c r="AO733" s="247">
        <v>1</v>
      </c>
      <c r="AP733" s="247">
        <v>1</v>
      </c>
      <c r="AQ733" s="247">
        <v>1</v>
      </c>
      <c r="AR733" s="247">
        <v>1</v>
      </c>
      <c r="AS733" s="247">
        <v>1</v>
      </c>
      <c r="AT733" s="247">
        <v>1</v>
      </c>
      <c r="AU733" s="247">
        <v>1</v>
      </c>
      <c r="AV733" s="247">
        <v>1</v>
      </c>
      <c r="AW733" s="247">
        <v>1</v>
      </c>
      <c r="AX733" s="247">
        <v>1</v>
      </c>
      <c r="AY733" s="247">
        <v>1</v>
      </c>
      <c r="AZ733" s="247">
        <v>1</v>
      </c>
      <c r="BA733" s="247">
        <v>1</v>
      </c>
      <c r="BB733" s="247">
        <v>1</v>
      </c>
      <c r="BC733" s="247">
        <v>1</v>
      </c>
      <c r="BD733" s="247">
        <v>1</v>
      </c>
      <c r="BE733" s="247">
        <v>1</v>
      </c>
      <c r="BF733" s="247">
        <v>1</v>
      </c>
      <c r="BG733" s="247">
        <v>1</v>
      </c>
      <c r="BH733" s="247">
        <v>1</v>
      </c>
      <c r="BI733" s="247">
        <v>1</v>
      </c>
      <c r="BJ733" s="247">
        <v>1</v>
      </c>
      <c r="BK733" s="247">
        <v>1</v>
      </c>
      <c r="BL733" s="247"/>
      <c r="BM733" s="248"/>
    </row>
    <row r="734" spans="1:65" s="236" customFormat="1" ht="5.25">
      <c r="A734" s="243">
        <v>523</v>
      </c>
      <c r="B734" s="249" t="s">
        <v>1012</v>
      </c>
      <c r="C734" s="245" t="s">
        <v>526</v>
      </c>
      <c r="D734" s="246">
        <v>0.068</v>
      </c>
      <c r="E734" s="247">
        <v>1</v>
      </c>
      <c r="F734" s="247">
        <v>1</v>
      </c>
      <c r="G734" s="247">
        <v>1</v>
      </c>
      <c r="H734" s="247">
        <v>1</v>
      </c>
      <c r="I734" s="247">
        <v>1</v>
      </c>
      <c r="J734" s="247">
        <v>1</v>
      </c>
      <c r="K734" s="247">
        <v>1</v>
      </c>
      <c r="L734" s="247">
        <v>1</v>
      </c>
      <c r="M734" s="247">
        <v>1</v>
      </c>
      <c r="N734" s="247">
        <v>1</v>
      </c>
      <c r="O734" s="247">
        <v>1</v>
      </c>
      <c r="P734" s="247">
        <v>1</v>
      </c>
      <c r="Q734" s="247">
        <v>1</v>
      </c>
      <c r="R734" s="247">
        <v>1</v>
      </c>
      <c r="S734" s="247">
        <v>1</v>
      </c>
      <c r="T734" s="247">
        <v>1</v>
      </c>
      <c r="U734" s="247">
        <v>1</v>
      </c>
      <c r="V734" s="247">
        <v>1</v>
      </c>
      <c r="W734" s="247">
        <v>1</v>
      </c>
      <c r="X734" s="247">
        <v>1</v>
      </c>
      <c r="Y734" s="247">
        <v>1</v>
      </c>
      <c r="Z734" s="247">
        <v>1</v>
      </c>
      <c r="AA734" s="247">
        <v>1</v>
      </c>
      <c r="AB734" s="247">
        <v>1</v>
      </c>
      <c r="AC734" s="247">
        <v>1</v>
      </c>
      <c r="AD734" s="247">
        <v>1</v>
      </c>
      <c r="AE734" s="247">
        <v>1</v>
      </c>
      <c r="AF734" s="247">
        <v>1</v>
      </c>
      <c r="AG734" s="247">
        <v>1</v>
      </c>
      <c r="AH734" s="247">
        <v>1</v>
      </c>
      <c r="AI734" s="247">
        <v>1</v>
      </c>
      <c r="AJ734" s="247">
        <v>1</v>
      </c>
      <c r="AK734" s="247">
        <v>1</v>
      </c>
      <c r="AL734" s="247">
        <v>1</v>
      </c>
      <c r="AM734" s="247">
        <v>1</v>
      </c>
      <c r="AN734" s="247">
        <v>1</v>
      </c>
      <c r="AO734" s="247">
        <v>1</v>
      </c>
      <c r="AP734" s="247">
        <v>1</v>
      </c>
      <c r="AQ734" s="247">
        <v>1</v>
      </c>
      <c r="AR734" s="247">
        <v>1</v>
      </c>
      <c r="AS734" s="247">
        <v>1</v>
      </c>
      <c r="AT734" s="247">
        <v>1</v>
      </c>
      <c r="AU734" s="247">
        <v>1</v>
      </c>
      <c r="AV734" s="247">
        <v>1</v>
      </c>
      <c r="AW734" s="247">
        <v>1</v>
      </c>
      <c r="AX734" s="247">
        <v>1</v>
      </c>
      <c r="AY734" s="247">
        <v>1</v>
      </c>
      <c r="AZ734" s="247">
        <v>1</v>
      </c>
      <c r="BA734" s="247">
        <v>1</v>
      </c>
      <c r="BB734" s="247">
        <v>1</v>
      </c>
      <c r="BC734" s="247">
        <v>1</v>
      </c>
      <c r="BD734" s="247">
        <v>1</v>
      </c>
      <c r="BE734" s="247">
        <v>1</v>
      </c>
      <c r="BF734" s="247">
        <v>1</v>
      </c>
      <c r="BG734" s="247">
        <v>1</v>
      </c>
      <c r="BH734" s="247">
        <v>1</v>
      </c>
      <c r="BI734" s="247">
        <v>1</v>
      </c>
      <c r="BJ734" s="247">
        <v>1</v>
      </c>
      <c r="BK734" s="247">
        <v>1</v>
      </c>
      <c r="BL734" s="247"/>
      <c r="BM734" s="248"/>
    </row>
    <row r="735" spans="1:65" s="236" customFormat="1" ht="5.25">
      <c r="A735" s="243">
        <v>524</v>
      </c>
      <c r="B735" s="249" t="s">
        <v>1013</v>
      </c>
      <c r="C735" s="245" t="s">
        <v>526</v>
      </c>
      <c r="D735" s="246">
        <v>0.068</v>
      </c>
      <c r="E735" s="247">
        <v>1</v>
      </c>
      <c r="F735" s="247">
        <v>1</v>
      </c>
      <c r="G735" s="247">
        <v>1</v>
      </c>
      <c r="H735" s="247">
        <v>1</v>
      </c>
      <c r="I735" s="247">
        <v>1</v>
      </c>
      <c r="J735" s="247">
        <v>1</v>
      </c>
      <c r="K735" s="247">
        <v>1</v>
      </c>
      <c r="L735" s="247">
        <v>1</v>
      </c>
      <c r="M735" s="247">
        <v>1</v>
      </c>
      <c r="N735" s="247">
        <v>1</v>
      </c>
      <c r="O735" s="247">
        <v>1</v>
      </c>
      <c r="P735" s="247">
        <v>1</v>
      </c>
      <c r="Q735" s="247">
        <v>1</v>
      </c>
      <c r="R735" s="247">
        <v>1</v>
      </c>
      <c r="S735" s="247">
        <v>1</v>
      </c>
      <c r="T735" s="247">
        <v>1</v>
      </c>
      <c r="U735" s="247">
        <v>1</v>
      </c>
      <c r="V735" s="247">
        <v>1</v>
      </c>
      <c r="W735" s="247">
        <v>1</v>
      </c>
      <c r="X735" s="247">
        <v>1</v>
      </c>
      <c r="Y735" s="247">
        <v>1</v>
      </c>
      <c r="Z735" s="247">
        <v>1</v>
      </c>
      <c r="AA735" s="247">
        <v>1</v>
      </c>
      <c r="AB735" s="247">
        <v>1</v>
      </c>
      <c r="AC735" s="247">
        <v>1</v>
      </c>
      <c r="AD735" s="247">
        <v>1</v>
      </c>
      <c r="AE735" s="247">
        <v>1</v>
      </c>
      <c r="AF735" s="247">
        <v>1</v>
      </c>
      <c r="AG735" s="247">
        <v>1</v>
      </c>
      <c r="AH735" s="247">
        <v>1</v>
      </c>
      <c r="AI735" s="247">
        <v>1</v>
      </c>
      <c r="AJ735" s="247">
        <v>1</v>
      </c>
      <c r="AK735" s="247">
        <v>1</v>
      </c>
      <c r="AL735" s="247">
        <v>1</v>
      </c>
      <c r="AM735" s="247">
        <v>1</v>
      </c>
      <c r="AN735" s="247">
        <v>1</v>
      </c>
      <c r="AO735" s="247">
        <v>1</v>
      </c>
      <c r="AP735" s="247">
        <v>1</v>
      </c>
      <c r="AQ735" s="247">
        <v>1</v>
      </c>
      <c r="AR735" s="247">
        <v>1</v>
      </c>
      <c r="AS735" s="247">
        <v>1</v>
      </c>
      <c r="AT735" s="247">
        <v>1</v>
      </c>
      <c r="AU735" s="247">
        <v>1</v>
      </c>
      <c r="AV735" s="247">
        <v>1</v>
      </c>
      <c r="AW735" s="247">
        <v>1</v>
      </c>
      <c r="AX735" s="247">
        <v>1</v>
      </c>
      <c r="AY735" s="247">
        <v>1</v>
      </c>
      <c r="AZ735" s="247">
        <v>1</v>
      </c>
      <c r="BA735" s="247">
        <v>1</v>
      </c>
      <c r="BB735" s="247">
        <v>1</v>
      </c>
      <c r="BC735" s="247">
        <v>1</v>
      </c>
      <c r="BD735" s="247">
        <v>1</v>
      </c>
      <c r="BE735" s="247">
        <v>1</v>
      </c>
      <c r="BF735" s="247">
        <v>1</v>
      </c>
      <c r="BG735" s="247">
        <v>1</v>
      </c>
      <c r="BH735" s="247">
        <v>1</v>
      </c>
      <c r="BI735" s="247">
        <v>1</v>
      </c>
      <c r="BJ735" s="247">
        <v>1</v>
      </c>
      <c r="BK735" s="247">
        <v>1</v>
      </c>
      <c r="BL735" s="247"/>
      <c r="BM735" s="248"/>
    </row>
    <row r="736" spans="1:65" s="236" customFormat="1" ht="5.25">
      <c r="A736" s="243">
        <v>525</v>
      </c>
      <c r="B736" s="249" t="s">
        <v>1014</v>
      </c>
      <c r="C736" s="245" t="s">
        <v>526</v>
      </c>
      <c r="D736" s="246">
        <v>0.07</v>
      </c>
      <c r="E736" s="247">
        <v>1</v>
      </c>
      <c r="F736" s="247">
        <v>1</v>
      </c>
      <c r="G736" s="247">
        <v>1</v>
      </c>
      <c r="H736" s="247">
        <v>1</v>
      </c>
      <c r="I736" s="247">
        <v>1</v>
      </c>
      <c r="J736" s="247">
        <v>1</v>
      </c>
      <c r="K736" s="247">
        <v>1</v>
      </c>
      <c r="L736" s="247">
        <v>1</v>
      </c>
      <c r="M736" s="247">
        <v>1</v>
      </c>
      <c r="N736" s="247">
        <v>1</v>
      </c>
      <c r="O736" s="247">
        <v>1</v>
      </c>
      <c r="P736" s="247">
        <v>1</v>
      </c>
      <c r="Q736" s="247">
        <v>1</v>
      </c>
      <c r="R736" s="247">
        <v>1</v>
      </c>
      <c r="S736" s="247">
        <v>1</v>
      </c>
      <c r="T736" s="247">
        <v>1</v>
      </c>
      <c r="U736" s="247">
        <v>1</v>
      </c>
      <c r="V736" s="247">
        <v>1</v>
      </c>
      <c r="W736" s="247">
        <v>1</v>
      </c>
      <c r="X736" s="247">
        <v>1</v>
      </c>
      <c r="Y736" s="247">
        <v>1</v>
      </c>
      <c r="Z736" s="247">
        <v>1</v>
      </c>
      <c r="AA736" s="247">
        <v>1</v>
      </c>
      <c r="AB736" s="247">
        <v>1</v>
      </c>
      <c r="AC736" s="247">
        <v>1</v>
      </c>
      <c r="AD736" s="247">
        <v>1</v>
      </c>
      <c r="AE736" s="247">
        <v>1</v>
      </c>
      <c r="AF736" s="247">
        <v>1</v>
      </c>
      <c r="AG736" s="247">
        <v>1</v>
      </c>
      <c r="AH736" s="247">
        <v>1</v>
      </c>
      <c r="AI736" s="247">
        <v>1</v>
      </c>
      <c r="AJ736" s="247">
        <v>1</v>
      </c>
      <c r="AK736" s="247">
        <v>1</v>
      </c>
      <c r="AL736" s="247">
        <v>1</v>
      </c>
      <c r="AM736" s="247">
        <v>1</v>
      </c>
      <c r="AN736" s="247">
        <v>1</v>
      </c>
      <c r="AO736" s="247">
        <v>1</v>
      </c>
      <c r="AP736" s="247">
        <v>1</v>
      </c>
      <c r="AQ736" s="247">
        <v>1</v>
      </c>
      <c r="AR736" s="247">
        <v>1</v>
      </c>
      <c r="AS736" s="247">
        <v>1</v>
      </c>
      <c r="AT736" s="247">
        <v>1</v>
      </c>
      <c r="AU736" s="247">
        <v>1</v>
      </c>
      <c r="AV736" s="247">
        <v>1</v>
      </c>
      <c r="AW736" s="247">
        <v>1</v>
      </c>
      <c r="AX736" s="247">
        <v>1</v>
      </c>
      <c r="AY736" s="247">
        <v>1</v>
      </c>
      <c r="AZ736" s="247">
        <v>1</v>
      </c>
      <c r="BA736" s="247">
        <v>1</v>
      </c>
      <c r="BB736" s="247">
        <v>1</v>
      </c>
      <c r="BC736" s="247">
        <v>1</v>
      </c>
      <c r="BD736" s="247">
        <v>1</v>
      </c>
      <c r="BE736" s="247">
        <v>1</v>
      </c>
      <c r="BF736" s="247">
        <v>1</v>
      </c>
      <c r="BG736" s="247">
        <v>1</v>
      </c>
      <c r="BH736" s="247">
        <v>1</v>
      </c>
      <c r="BI736" s="247">
        <v>1</v>
      </c>
      <c r="BJ736" s="247">
        <v>1</v>
      </c>
      <c r="BK736" s="247">
        <v>1</v>
      </c>
      <c r="BL736" s="247"/>
      <c r="BM736" s="248"/>
    </row>
    <row r="737" spans="1:65" s="236" customFormat="1" ht="5.25">
      <c r="A737" s="243">
        <v>526</v>
      </c>
      <c r="B737" s="249" t="s">
        <v>1015</v>
      </c>
      <c r="C737" s="245" t="s">
        <v>526</v>
      </c>
      <c r="D737" s="246">
        <v>0.07</v>
      </c>
      <c r="E737" s="247">
        <v>1</v>
      </c>
      <c r="F737" s="247">
        <v>1</v>
      </c>
      <c r="G737" s="247">
        <v>1</v>
      </c>
      <c r="H737" s="247">
        <v>1</v>
      </c>
      <c r="I737" s="247">
        <v>1</v>
      </c>
      <c r="J737" s="247">
        <v>1</v>
      </c>
      <c r="K737" s="247">
        <v>1</v>
      </c>
      <c r="L737" s="247">
        <v>1</v>
      </c>
      <c r="M737" s="247">
        <v>1</v>
      </c>
      <c r="N737" s="247">
        <v>1</v>
      </c>
      <c r="O737" s="247">
        <v>1</v>
      </c>
      <c r="P737" s="247">
        <v>1</v>
      </c>
      <c r="Q737" s="247">
        <v>1</v>
      </c>
      <c r="R737" s="247">
        <v>1</v>
      </c>
      <c r="S737" s="247">
        <v>1</v>
      </c>
      <c r="T737" s="247">
        <v>1</v>
      </c>
      <c r="U737" s="247">
        <v>1</v>
      </c>
      <c r="V737" s="247">
        <v>1</v>
      </c>
      <c r="W737" s="247">
        <v>1</v>
      </c>
      <c r="X737" s="247">
        <v>1</v>
      </c>
      <c r="Y737" s="247">
        <v>1</v>
      </c>
      <c r="Z737" s="247">
        <v>1</v>
      </c>
      <c r="AA737" s="247">
        <v>1</v>
      </c>
      <c r="AB737" s="247">
        <v>1</v>
      </c>
      <c r="AC737" s="247">
        <v>1</v>
      </c>
      <c r="AD737" s="247">
        <v>1</v>
      </c>
      <c r="AE737" s="247">
        <v>1</v>
      </c>
      <c r="AF737" s="247">
        <v>1</v>
      </c>
      <c r="AG737" s="247">
        <v>1</v>
      </c>
      <c r="AH737" s="247">
        <v>1</v>
      </c>
      <c r="AI737" s="247">
        <v>1</v>
      </c>
      <c r="AJ737" s="247">
        <v>1</v>
      </c>
      <c r="AK737" s="247">
        <v>1</v>
      </c>
      <c r="AL737" s="247">
        <v>1</v>
      </c>
      <c r="AM737" s="247">
        <v>1</v>
      </c>
      <c r="AN737" s="247">
        <v>1</v>
      </c>
      <c r="AO737" s="247">
        <v>1</v>
      </c>
      <c r="AP737" s="247">
        <v>1</v>
      </c>
      <c r="AQ737" s="247">
        <v>1</v>
      </c>
      <c r="AR737" s="247">
        <v>1</v>
      </c>
      <c r="AS737" s="247">
        <v>1</v>
      </c>
      <c r="AT737" s="247">
        <v>1</v>
      </c>
      <c r="AU737" s="247">
        <v>1</v>
      </c>
      <c r="AV737" s="247">
        <v>1</v>
      </c>
      <c r="AW737" s="247">
        <v>1</v>
      </c>
      <c r="AX737" s="247">
        <v>1</v>
      </c>
      <c r="AY737" s="247">
        <v>1</v>
      </c>
      <c r="AZ737" s="247">
        <v>1</v>
      </c>
      <c r="BA737" s="247">
        <v>1</v>
      </c>
      <c r="BB737" s="247">
        <v>1</v>
      </c>
      <c r="BC737" s="247">
        <v>1</v>
      </c>
      <c r="BD737" s="247">
        <v>1</v>
      </c>
      <c r="BE737" s="247">
        <v>1</v>
      </c>
      <c r="BF737" s="247">
        <v>1</v>
      </c>
      <c r="BG737" s="247">
        <v>1</v>
      </c>
      <c r="BH737" s="247">
        <v>1</v>
      </c>
      <c r="BI737" s="247">
        <v>1</v>
      </c>
      <c r="BJ737" s="247">
        <v>1</v>
      </c>
      <c r="BK737" s="247">
        <v>1</v>
      </c>
      <c r="BL737" s="247"/>
      <c r="BM737" s="248"/>
    </row>
    <row r="738" spans="1:65" s="236" customFormat="1" ht="5.25">
      <c r="A738" s="243">
        <v>527</v>
      </c>
      <c r="B738" s="249" t="s">
        <v>1016</v>
      </c>
      <c r="C738" s="245" t="s">
        <v>526</v>
      </c>
      <c r="D738" s="246">
        <v>0.068</v>
      </c>
      <c r="E738" s="247">
        <v>1</v>
      </c>
      <c r="F738" s="247">
        <v>1</v>
      </c>
      <c r="G738" s="247">
        <v>1</v>
      </c>
      <c r="H738" s="247">
        <v>1</v>
      </c>
      <c r="I738" s="247">
        <v>1</v>
      </c>
      <c r="J738" s="247">
        <v>1</v>
      </c>
      <c r="K738" s="247">
        <v>1</v>
      </c>
      <c r="L738" s="247">
        <v>1</v>
      </c>
      <c r="M738" s="247">
        <v>1</v>
      </c>
      <c r="N738" s="247">
        <v>1</v>
      </c>
      <c r="O738" s="247">
        <v>1</v>
      </c>
      <c r="P738" s="247">
        <v>1</v>
      </c>
      <c r="Q738" s="247">
        <v>1</v>
      </c>
      <c r="R738" s="247">
        <v>1</v>
      </c>
      <c r="S738" s="247">
        <v>1</v>
      </c>
      <c r="T738" s="247">
        <v>1</v>
      </c>
      <c r="U738" s="247">
        <v>1</v>
      </c>
      <c r="V738" s="247">
        <v>1</v>
      </c>
      <c r="W738" s="247">
        <v>1</v>
      </c>
      <c r="X738" s="247">
        <v>1</v>
      </c>
      <c r="Y738" s="247">
        <v>1</v>
      </c>
      <c r="Z738" s="247">
        <v>1</v>
      </c>
      <c r="AA738" s="247">
        <v>1</v>
      </c>
      <c r="AB738" s="247">
        <v>1</v>
      </c>
      <c r="AC738" s="247">
        <v>1</v>
      </c>
      <c r="AD738" s="247">
        <v>1</v>
      </c>
      <c r="AE738" s="247">
        <v>1</v>
      </c>
      <c r="AF738" s="247">
        <v>1</v>
      </c>
      <c r="AG738" s="247">
        <v>1</v>
      </c>
      <c r="AH738" s="247">
        <v>1</v>
      </c>
      <c r="AI738" s="247">
        <v>1</v>
      </c>
      <c r="AJ738" s="247">
        <v>1</v>
      </c>
      <c r="AK738" s="247">
        <v>1</v>
      </c>
      <c r="AL738" s="247">
        <v>1</v>
      </c>
      <c r="AM738" s="247">
        <v>1</v>
      </c>
      <c r="AN738" s="247">
        <v>1</v>
      </c>
      <c r="AO738" s="247">
        <v>1</v>
      </c>
      <c r="AP738" s="247">
        <v>1</v>
      </c>
      <c r="AQ738" s="247">
        <v>1</v>
      </c>
      <c r="AR738" s="247">
        <v>1</v>
      </c>
      <c r="AS738" s="247">
        <v>1</v>
      </c>
      <c r="AT738" s="247">
        <v>1</v>
      </c>
      <c r="AU738" s="247">
        <v>1</v>
      </c>
      <c r="AV738" s="247">
        <v>1</v>
      </c>
      <c r="AW738" s="247">
        <v>1</v>
      </c>
      <c r="AX738" s="247">
        <v>1</v>
      </c>
      <c r="AY738" s="247">
        <v>1</v>
      </c>
      <c r="AZ738" s="247">
        <v>1</v>
      </c>
      <c r="BA738" s="247">
        <v>1</v>
      </c>
      <c r="BB738" s="247">
        <v>1</v>
      </c>
      <c r="BC738" s="247">
        <v>1</v>
      </c>
      <c r="BD738" s="247">
        <v>1</v>
      </c>
      <c r="BE738" s="247">
        <v>1</v>
      </c>
      <c r="BF738" s="247">
        <v>1</v>
      </c>
      <c r="BG738" s="247">
        <v>1</v>
      </c>
      <c r="BH738" s="247">
        <v>1</v>
      </c>
      <c r="BI738" s="247">
        <v>1</v>
      </c>
      <c r="BJ738" s="247">
        <v>1</v>
      </c>
      <c r="BK738" s="247">
        <v>1</v>
      </c>
      <c r="BL738" s="247"/>
      <c r="BM738" s="248"/>
    </row>
    <row r="739" spans="1:65" s="236" customFormat="1" ht="5.25">
      <c r="A739" s="243">
        <v>528</v>
      </c>
      <c r="B739" s="249" t="s">
        <v>1017</v>
      </c>
      <c r="C739" s="245" t="s">
        <v>526</v>
      </c>
      <c r="D739" s="246">
        <v>0.068</v>
      </c>
      <c r="E739" s="247">
        <v>1</v>
      </c>
      <c r="F739" s="247">
        <v>1</v>
      </c>
      <c r="G739" s="247">
        <v>1</v>
      </c>
      <c r="H739" s="247">
        <v>1</v>
      </c>
      <c r="I739" s="247">
        <v>1</v>
      </c>
      <c r="J739" s="247">
        <v>1</v>
      </c>
      <c r="K739" s="247">
        <v>1</v>
      </c>
      <c r="L739" s="247">
        <v>1</v>
      </c>
      <c r="M739" s="247">
        <v>1</v>
      </c>
      <c r="N739" s="247">
        <v>1</v>
      </c>
      <c r="O739" s="247">
        <v>1</v>
      </c>
      <c r="P739" s="247">
        <v>1</v>
      </c>
      <c r="Q739" s="247">
        <v>1</v>
      </c>
      <c r="R739" s="247">
        <v>1</v>
      </c>
      <c r="S739" s="247">
        <v>1</v>
      </c>
      <c r="T739" s="247">
        <v>1</v>
      </c>
      <c r="U739" s="247">
        <v>1</v>
      </c>
      <c r="V739" s="247">
        <v>1</v>
      </c>
      <c r="W739" s="247">
        <v>1</v>
      </c>
      <c r="X739" s="247">
        <v>1</v>
      </c>
      <c r="Y739" s="247">
        <v>1</v>
      </c>
      <c r="Z739" s="247">
        <v>1</v>
      </c>
      <c r="AA739" s="247">
        <v>1</v>
      </c>
      <c r="AB739" s="247">
        <v>1</v>
      </c>
      <c r="AC739" s="247">
        <v>1</v>
      </c>
      <c r="AD739" s="247">
        <v>1</v>
      </c>
      <c r="AE739" s="247">
        <v>1</v>
      </c>
      <c r="AF739" s="247">
        <v>1</v>
      </c>
      <c r="AG739" s="247">
        <v>1</v>
      </c>
      <c r="AH739" s="247">
        <v>1</v>
      </c>
      <c r="AI739" s="247">
        <v>1</v>
      </c>
      <c r="AJ739" s="247">
        <v>1</v>
      </c>
      <c r="AK739" s="247">
        <v>1</v>
      </c>
      <c r="AL739" s="247">
        <v>1</v>
      </c>
      <c r="AM739" s="247">
        <v>1</v>
      </c>
      <c r="AN739" s="247">
        <v>1</v>
      </c>
      <c r="AO739" s="247">
        <v>1</v>
      </c>
      <c r="AP739" s="247">
        <v>1</v>
      </c>
      <c r="AQ739" s="247">
        <v>1</v>
      </c>
      <c r="AR739" s="247">
        <v>1</v>
      </c>
      <c r="AS739" s="247">
        <v>1</v>
      </c>
      <c r="AT739" s="247">
        <v>1</v>
      </c>
      <c r="AU739" s="247">
        <v>1</v>
      </c>
      <c r="AV739" s="247">
        <v>1</v>
      </c>
      <c r="AW739" s="247">
        <v>1</v>
      </c>
      <c r="AX739" s="247">
        <v>1</v>
      </c>
      <c r="AY739" s="247">
        <v>1</v>
      </c>
      <c r="AZ739" s="247">
        <v>1</v>
      </c>
      <c r="BA739" s="247">
        <v>1</v>
      </c>
      <c r="BB739" s="247">
        <v>1</v>
      </c>
      <c r="BC739" s="247">
        <v>1</v>
      </c>
      <c r="BD739" s="247">
        <v>1</v>
      </c>
      <c r="BE739" s="247">
        <v>1</v>
      </c>
      <c r="BF739" s="247">
        <v>1</v>
      </c>
      <c r="BG739" s="247">
        <v>1</v>
      </c>
      <c r="BH739" s="247">
        <v>1</v>
      </c>
      <c r="BI739" s="247">
        <v>1</v>
      </c>
      <c r="BJ739" s="247">
        <v>1</v>
      </c>
      <c r="BK739" s="247">
        <v>1</v>
      </c>
      <c r="BL739" s="247"/>
      <c r="BM739" s="248"/>
    </row>
    <row r="740" spans="1:65" s="236" customFormat="1" ht="5.25">
      <c r="A740" s="243">
        <v>529</v>
      </c>
      <c r="B740" s="249" t="s">
        <v>80</v>
      </c>
      <c r="C740" s="245" t="s">
        <v>526</v>
      </c>
      <c r="D740" s="246">
        <v>0.068</v>
      </c>
      <c r="E740" s="247">
        <v>1</v>
      </c>
      <c r="F740" s="247">
        <v>1</v>
      </c>
      <c r="G740" s="247">
        <v>1</v>
      </c>
      <c r="H740" s="247">
        <v>1</v>
      </c>
      <c r="I740" s="247">
        <v>1</v>
      </c>
      <c r="J740" s="247">
        <v>1</v>
      </c>
      <c r="K740" s="247">
        <v>1</v>
      </c>
      <c r="L740" s="247">
        <v>1</v>
      </c>
      <c r="M740" s="247">
        <v>1</v>
      </c>
      <c r="N740" s="247">
        <v>1</v>
      </c>
      <c r="O740" s="247">
        <v>1</v>
      </c>
      <c r="P740" s="247">
        <v>1</v>
      </c>
      <c r="Q740" s="247">
        <v>1</v>
      </c>
      <c r="R740" s="247">
        <v>1</v>
      </c>
      <c r="S740" s="247">
        <v>1</v>
      </c>
      <c r="T740" s="247">
        <v>1</v>
      </c>
      <c r="U740" s="247">
        <v>1</v>
      </c>
      <c r="V740" s="247">
        <v>1</v>
      </c>
      <c r="W740" s="247">
        <v>1</v>
      </c>
      <c r="X740" s="247">
        <v>1</v>
      </c>
      <c r="Y740" s="247">
        <v>1</v>
      </c>
      <c r="Z740" s="247">
        <v>1</v>
      </c>
      <c r="AA740" s="247">
        <v>1</v>
      </c>
      <c r="AB740" s="247">
        <v>1</v>
      </c>
      <c r="AC740" s="247">
        <v>1</v>
      </c>
      <c r="AD740" s="247">
        <v>1</v>
      </c>
      <c r="AE740" s="247">
        <v>1</v>
      </c>
      <c r="AF740" s="247">
        <v>1</v>
      </c>
      <c r="AG740" s="247">
        <v>1</v>
      </c>
      <c r="AH740" s="247">
        <v>1</v>
      </c>
      <c r="AI740" s="247">
        <v>1</v>
      </c>
      <c r="AJ740" s="247">
        <v>1</v>
      </c>
      <c r="AK740" s="247">
        <v>1</v>
      </c>
      <c r="AL740" s="247">
        <v>1</v>
      </c>
      <c r="AM740" s="247">
        <v>1</v>
      </c>
      <c r="AN740" s="247">
        <v>1</v>
      </c>
      <c r="AO740" s="247">
        <v>1</v>
      </c>
      <c r="AP740" s="247">
        <v>1</v>
      </c>
      <c r="AQ740" s="247">
        <v>1</v>
      </c>
      <c r="AR740" s="247">
        <v>1</v>
      </c>
      <c r="AS740" s="247">
        <v>1</v>
      </c>
      <c r="AT740" s="247">
        <v>1</v>
      </c>
      <c r="AU740" s="247">
        <v>1</v>
      </c>
      <c r="AV740" s="247">
        <v>1</v>
      </c>
      <c r="AW740" s="247">
        <v>1</v>
      </c>
      <c r="AX740" s="247">
        <v>1</v>
      </c>
      <c r="AY740" s="247">
        <v>1</v>
      </c>
      <c r="AZ740" s="247">
        <v>1</v>
      </c>
      <c r="BA740" s="247">
        <v>1</v>
      </c>
      <c r="BB740" s="247">
        <v>1</v>
      </c>
      <c r="BC740" s="247">
        <v>1</v>
      </c>
      <c r="BD740" s="247">
        <v>1</v>
      </c>
      <c r="BE740" s="247">
        <v>1</v>
      </c>
      <c r="BF740" s="247">
        <v>1</v>
      </c>
      <c r="BG740" s="247">
        <v>1</v>
      </c>
      <c r="BH740" s="247">
        <v>1</v>
      </c>
      <c r="BI740" s="247">
        <v>1</v>
      </c>
      <c r="BJ740" s="247">
        <v>1</v>
      </c>
      <c r="BK740" s="247">
        <v>1</v>
      </c>
      <c r="BL740" s="247"/>
      <c r="BM740" s="248"/>
    </row>
    <row r="741" spans="1:65" s="236" customFormat="1" ht="5.25">
      <c r="A741" s="243">
        <v>530</v>
      </c>
      <c r="B741" s="249" t="s">
        <v>1018</v>
      </c>
      <c r="C741" s="245" t="s">
        <v>526</v>
      </c>
      <c r="D741" s="246">
        <v>0.068</v>
      </c>
      <c r="E741" s="247">
        <v>1</v>
      </c>
      <c r="F741" s="247">
        <v>1</v>
      </c>
      <c r="G741" s="247">
        <v>1</v>
      </c>
      <c r="H741" s="247">
        <v>1</v>
      </c>
      <c r="I741" s="247">
        <v>1</v>
      </c>
      <c r="J741" s="247">
        <v>1</v>
      </c>
      <c r="K741" s="247">
        <v>1</v>
      </c>
      <c r="L741" s="247">
        <v>1</v>
      </c>
      <c r="M741" s="247">
        <v>1</v>
      </c>
      <c r="N741" s="247">
        <v>1</v>
      </c>
      <c r="O741" s="247">
        <v>1</v>
      </c>
      <c r="P741" s="247">
        <v>1</v>
      </c>
      <c r="Q741" s="247">
        <v>1</v>
      </c>
      <c r="R741" s="247">
        <v>1</v>
      </c>
      <c r="S741" s="247">
        <v>1</v>
      </c>
      <c r="T741" s="247">
        <v>1</v>
      </c>
      <c r="U741" s="247">
        <v>1</v>
      </c>
      <c r="V741" s="247">
        <v>1</v>
      </c>
      <c r="W741" s="247">
        <v>1</v>
      </c>
      <c r="X741" s="247">
        <v>1</v>
      </c>
      <c r="Y741" s="247">
        <v>1</v>
      </c>
      <c r="Z741" s="247">
        <v>1</v>
      </c>
      <c r="AA741" s="247">
        <v>1</v>
      </c>
      <c r="AB741" s="247">
        <v>1</v>
      </c>
      <c r="AC741" s="247">
        <v>1</v>
      </c>
      <c r="AD741" s="247">
        <v>1</v>
      </c>
      <c r="AE741" s="247">
        <v>1</v>
      </c>
      <c r="AF741" s="247">
        <v>1</v>
      </c>
      <c r="AG741" s="247">
        <v>1</v>
      </c>
      <c r="AH741" s="247">
        <v>1</v>
      </c>
      <c r="AI741" s="247">
        <v>1</v>
      </c>
      <c r="AJ741" s="247">
        <v>1</v>
      </c>
      <c r="AK741" s="247">
        <v>1</v>
      </c>
      <c r="AL741" s="247">
        <v>1</v>
      </c>
      <c r="AM741" s="247">
        <v>1</v>
      </c>
      <c r="AN741" s="247">
        <v>1</v>
      </c>
      <c r="AO741" s="247">
        <v>1</v>
      </c>
      <c r="AP741" s="247">
        <v>1</v>
      </c>
      <c r="AQ741" s="247">
        <v>1</v>
      </c>
      <c r="AR741" s="247">
        <v>1</v>
      </c>
      <c r="AS741" s="247">
        <v>1</v>
      </c>
      <c r="AT741" s="247">
        <v>1</v>
      </c>
      <c r="AU741" s="247">
        <v>1</v>
      </c>
      <c r="AV741" s="247">
        <v>1</v>
      </c>
      <c r="AW741" s="247">
        <v>1</v>
      </c>
      <c r="AX741" s="247">
        <v>1</v>
      </c>
      <c r="AY741" s="247">
        <v>1</v>
      </c>
      <c r="AZ741" s="247">
        <v>1</v>
      </c>
      <c r="BA741" s="247">
        <v>1</v>
      </c>
      <c r="BB741" s="247">
        <v>1</v>
      </c>
      <c r="BC741" s="247">
        <v>1</v>
      </c>
      <c r="BD741" s="247">
        <v>1</v>
      </c>
      <c r="BE741" s="247">
        <v>1</v>
      </c>
      <c r="BF741" s="247">
        <v>1</v>
      </c>
      <c r="BG741" s="247">
        <v>1</v>
      </c>
      <c r="BH741" s="247">
        <v>1</v>
      </c>
      <c r="BI741" s="247">
        <v>1</v>
      </c>
      <c r="BJ741" s="247">
        <v>1</v>
      </c>
      <c r="BK741" s="247">
        <v>1</v>
      </c>
      <c r="BL741" s="247"/>
      <c r="BM741" s="248"/>
    </row>
    <row r="742" spans="1:65" s="236" customFormat="1" ht="5.25">
      <c r="A742" s="243">
        <v>531</v>
      </c>
      <c r="B742" s="249" t="s">
        <v>1019</v>
      </c>
      <c r="C742" s="245" t="s">
        <v>526</v>
      </c>
      <c r="D742" s="246">
        <v>0.068</v>
      </c>
      <c r="E742" s="247">
        <v>1</v>
      </c>
      <c r="F742" s="247">
        <v>1</v>
      </c>
      <c r="G742" s="247">
        <v>1</v>
      </c>
      <c r="H742" s="247">
        <v>1</v>
      </c>
      <c r="I742" s="247">
        <v>1</v>
      </c>
      <c r="J742" s="247">
        <v>1</v>
      </c>
      <c r="K742" s="247">
        <v>1</v>
      </c>
      <c r="L742" s="247">
        <v>1</v>
      </c>
      <c r="M742" s="247">
        <v>1</v>
      </c>
      <c r="N742" s="247">
        <v>1</v>
      </c>
      <c r="O742" s="247">
        <v>1</v>
      </c>
      <c r="P742" s="247">
        <v>1</v>
      </c>
      <c r="Q742" s="247">
        <v>1</v>
      </c>
      <c r="R742" s="247">
        <v>1</v>
      </c>
      <c r="S742" s="247">
        <v>1</v>
      </c>
      <c r="T742" s="247">
        <v>1</v>
      </c>
      <c r="U742" s="247">
        <v>1</v>
      </c>
      <c r="V742" s="247">
        <v>1</v>
      </c>
      <c r="W742" s="247">
        <v>1</v>
      </c>
      <c r="X742" s="247">
        <v>1</v>
      </c>
      <c r="Y742" s="247">
        <v>1</v>
      </c>
      <c r="Z742" s="247">
        <v>1</v>
      </c>
      <c r="AA742" s="247">
        <v>1</v>
      </c>
      <c r="AB742" s="247">
        <v>1</v>
      </c>
      <c r="AC742" s="247">
        <v>1</v>
      </c>
      <c r="AD742" s="247">
        <v>1</v>
      </c>
      <c r="AE742" s="247">
        <v>1</v>
      </c>
      <c r="AF742" s="247">
        <v>1</v>
      </c>
      <c r="AG742" s="247">
        <v>1</v>
      </c>
      <c r="AH742" s="247">
        <v>1</v>
      </c>
      <c r="AI742" s="247">
        <v>1</v>
      </c>
      <c r="AJ742" s="247">
        <v>1</v>
      </c>
      <c r="AK742" s="247">
        <v>1</v>
      </c>
      <c r="AL742" s="247">
        <v>1</v>
      </c>
      <c r="AM742" s="247">
        <v>1</v>
      </c>
      <c r="AN742" s="247">
        <v>1</v>
      </c>
      <c r="AO742" s="247">
        <v>1</v>
      </c>
      <c r="AP742" s="247">
        <v>1</v>
      </c>
      <c r="AQ742" s="247">
        <v>1</v>
      </c>
      <c r="AR742" s="247">
        <v>1</v>
      </c>
      <c r="AS742" s="247">
        <v>1</v>
      </c>
      <c r="AT742" s="247">
        <v>1</v>
      </c>
      <c r="AU742" s="247">
        <v>1</v>
      </c>
      <c r="AV742" s="247">
        <v>1</v>
      </c>
      <c r="AW742" s="247">
        <v>1</v>
      </c>
      <c r="AX742" s="247">
        <v>1</v>
      </c>
      <c r="AY742" s="247">
        <v>1</v>
      </c>
      <c r="AZ742" s="247">
        <v>1</v>
      </c>
      <c r="BA742" s="247">
        <v>1</v>
      </c>
      <c r="BB742" s="247">
        <v>1</v>
      </c>
      <c r="BC742" s="247">
        <v>1</v>
      </c>
      <c r="BD742" s="247">
        <v>1</v>
      </c>
      <c r="BE742" s="247">
        <v>1</v>
      </c>
      <c r="BF742" s="247">
        <v>1</v>
      </c>
      <c r="BG742" s="247">
        <v>1</v>
      </c>
      <c r="BH742" s="247">
        <v>1</v>
      </c>
      <c r="BI742" s="247">
        <v>1</v>
      </c>
      <c r="BJ742" s="247">
        <v>1</v>
      </c>
      <c r="BK742" s="247">
        <v>1</v>
      </c>
      <c r="BL742" s="247"/>
      <c r="BM742" s="248"/>
    </row>
    <row r="743" spans="1:65" s="236" customFormat="1" ht="5.25">
      <c r="A743" s="243">
        <v>532</v>
      </c>
      <c r="B743" s="249" t="s">
        <v>1020</v>
      </c>
      <c r="C743" s="245" t="s">
        <v>526</v>
      </c>
      <c r="D743" s="246">
        <v>0.075</v>
      </c>
      <c r="E743" s="247">
        <v>1</v>
      </c>
      <c r="F743" s="247">
        <v>1</v>
      </c>
      <c r="G743" s="247">
        <v>1</v>
      </c>
      <c r="H743" s="247">
        <v>1</v>
      </c>
      <c r="I743" s="247">
        <v>1</v>
      </c>
      <c r="J743" s="247">
        <v>1</v>
      </c>
      <c r="K743" s="247">
        <v>1</v>
      </c>
      <c r="L743" s="247">
        <v>1</v>
      </c>
      <c r="M743" s="247">
        <v>1</v>
      </c>
      <c r="N743" s="247">
        <v>1</v>
      </c>
      <c r="O743" s="247">
        <v>1</v>
      </c>
      <c r="P743" s="247">
        <v>1</v>
      </c>
      <c r="Q743" s="247">
        <v>1</v>
      </c>
      <c r="R743" s="247">
        <v>1</v>
      </c>
      <c r="S743" s="247">
        <v>1</v>
      </c>
      <c r="T743" s="247">
        <v>1</v>
      </c>
      <c r="U743" s="247">
        <v>1</v>
      </c>
      <c r="V743" s="247">
        <v>1</v>
      </c>
      <c r="W743" s="247">
        <v>1</v>
      </c>
      <c r="X743" s="247">
        <v>1</v>
      </c>
      <c r="Y743" s="247">
        <v>1</v>
      </c>
      <c r="Z743" s="247">
        <v>1</v>
      </c>
      <c r="AA743" s="247">
        <v>1</v>
      </c>
      <c r="AB743" s="247">
        <v>1</v>
      </c>
      <c r="AC743" s="247">
        <v>1</v>
      </c>
      <c r="AD743" s="247">
        <v>1</v>
      </c>
      <c r="AE743" s="247">
        <v>1</v>
      </c>
      <c r="AF743" s="247">
        <v>1</v>
      </c>
      <c r="AG743" s="247">
        <v>1</v>
      </c>
      <c r="AH743" s="247">
        <v>1</v>
      </c>
      <c r="AI743" s="247">
        <v>1</v>
      </c>
      <c r="AJ743" s="247">
        <v>1</v>
      </c>
      <c r="AK743" s="247">
        <v>1</v>
      </c>
      <c r="AL743" s="247">
        <v>1</v>
      </c>
      <c r="AM743" s="247">
        <v>1</v>
      </c>
      <c r="AN743" s="247">
        <v>1</v>
      </c>
      <c r="AO743" s="247">
        <v>1</v>
      </c>
      <c r="AP743" s="247">
        <v>1</v>
      </c>
      <c r="AQ743" s="247">
        <v>1</v>
      </c>
      <c r="AR743" s="247">
        <v>1</v>
      </c>
      <c r="AS743" s="247">
        <v>1</v>
      </c>
      <c r="AT743" s="247">
        <v>1</v>
      </c>
      <c r="AU743" s="247">
        <v>1</v>
      </c>
      <c r="AV743" s="247">
        <v>1</v>
      </c>
      <c r="AW743" s="247">
        <v>1</v>
      </c>
      <c r="AX743" s="247">
        <v>1</v>
      </c>
      <c r="AY743" s="247">
        <v>1</v>
      </c>
      <c r="AZ743" s="247">
        <v>1</v>
      </c>
      <c r="BA743" s="247">
        <v>1</v>
      </c>
      <c r="BB743" s="247">
        <v>1</v>
      </c>
      <c r="BC743" s="247">
        <v>1</v>
      </c>
      <c r="BD743" s="247">
        <v>1</v>
      </c>
      <c r="BE743" s="247">
        <v>1</v>
      </c>
      <c r="BF743" s="247">
        <v>1</v>
      </c>
      <c r="BG743" s="247">
        <v>1</v>
      </c>
      <c r="BH743" s="247">
        <v>1</v>
      </c>
      <c r="BI743" s="247">
        <v>1</v>
      </c>
      <c r="BJ743" s="247">
        <v>1</v>
      </c>
      <c r="BK743" s="247">
        <v>1</v>
      </c>
      <c r="BL743" s="247"/>
      <c r="BM743" s="248"/>
    </row>
    <row r="744" spans="1:65" s="236" customFormat="1" ht="5.25">
      <c r="A744" s="243">
        <v>533</v>
      </c>
      <c r="B744" s="249" t="s">
        <v>1021</v>
      </c>
      <c r="C744" s="245" t="s">
        <v>526</v>
      </c>
      <c r="D744" s="246">
        <v>0.075</v>
      </c>
      <c r="E744" s="247">
        <v>1</v>
      </c>
      <c r="F744" s="247">
        <v>1</v>
      </c>
      <c r="G744" s="247">
        <v>1</v>
      </c>
      <c r="H744" s="247">
        <v>1</v>
      </c>
      <c r="I744" s="247">
        <v>1</v>
      </c>
      <c r="J744" s="247">
        <v>1</v>
      </c>
      <c r="K744" s="247">
        <v>1</v>
      </c>
      <c r="L744" s="247">
        <v>1</v>
      </c>
      <c r="M744" s="247">
        <v>1</v>
      </c>
      <c r="N744" s="247">
        <v>1</v>
      </c>
      <c r="O744" s="247">
        <v>1</v>
      </c>
      <c r="P744" s="247">
        <v>1</v>
      </c>
      <c r="Q744" s="247">
        <v>1</v>
      </c>
      <c r="R744" s="247">
        <v>1</v>
      </c>
      <c r="S744" s="247">
        <v>1</v>
      </c>
      <c r="T744" s="247">
        <v>1</v>
      </c>
      <c r="U744" s="247">
        <v>1</v>
      </c>
      <c r="V744" s="247">
        <v>1</v>
      </c>
      <c r="W744" s="247">
        <v>1</v>
      </c>
      <c r="X744" s="247">
        <v>1</v>
      </c>
      <c r="Y744" s="247">
        <v>1</v>
      </c>
      <c r="Z744" s="247">
        <v>1</v>
      </c>
      <c r="AA744" s="247">
        <v>1</v>
      </c>
      <c r="AB744" s="247">
        <v>1</v>
      </c>
      <c r="AC744" s="247">
        <v>1</v>
      </c>
      <c r="AD744" s="247">
        <v>1</v>
      </c>
      <c r="AE744" s="247">
        <v>1</v>
      </c>
      <c r="AF744" s="247">
        <v>1</v>
      </c>
      <c r="AG744" s="247">
        <v>1</v>
      </c>
      <c r="AH744" s="247">
        <v>1</v>
      </c>
      <c r="AI744" s="247">
        <v>1</v>
      </c>
      <c r="AJ744" s="247">
        <v>1</v>
      </c>
      <c r="AK744" s="247">
        <v>1</v>
      </c>
      <c r="AL744" s="247">
        <v>1</v>
      </c>
      <c r="AM744" s="247">
        <v>1</v>
      </c>
      <c r="AN744" s="247">
        <v>1</v>
      </c>
      <c r="AO744" s="247">
        <v>1</v>
      </c>
      <c r="AP744" s="247">
        <v>1</v>
      </c>
      <c r="AQ744" s="247">
        <v>1</v>
      </c>
      <c r="AR744" s="247">
        <v>1</v>
      </c>
      <c r="AS744" s="247">
        <v>1</v>
      </c>
      <c r="AT744" s="247">
        <v>1</v>
      </c>
      <c r="AU744" s="247">
        <v>1</v>
      </c>
      <c r="AV744" s="247">
        <v>1</v>
      </c>
      <c r="AW744" s="247">
        <v>1</v>
      </c>
      <c r="AX744" s="247">
        <v>1</v>
      </c>
      <c r="AY744" s="247">
        <v>1</v>
      </c>
      <c r="AZ744" s="247">
        <v>1</v>
      </c>
      <c r="BA744" s="247">
        <v>1</v>
      </c>
      <c r="BB744" s="247">
        <v>1</v>
      </c>
      <c r="BC744" s="247">
        <v>1</v>
      </c>
      <c r="BD744" s="247">
        <v>1</v>
      </c>
      <c r="BE744" s="247">
        <v>1</v>
      </c>
      <c r="BF744" s="247">
        <v>1</v>
      </c>
      <c r="BG744" s="247">
        <v>1</v>
      </c>
      <c r="BH744" s="247">
        <v>1</v>
      </c>
      <c r="BI744" s="247">
        <v>1</v>
      </c>
      <c r="BJ744" s="247">
        <v>1</v>
      </c>
      <c r="BK744" s="247">
        <v>1</v>
      </c>
      <c r="BL744" s="247"/>
      <c r="BM744" s="248"/>
    </row>
    <row r="745" spans="1:65" s="236" customFormat="1" ht="5.25">
      <c r="A745" s="243">
        <v>534</v>
      </c>
      <c r="B745" s="249" t="s">
        <v>1022</v>
      </c>
      <c r="C745" s="245" t="s">
        <v>526</v>
      </c>
      <c r="D745" s="246">
        <v>0.07</v>
      </c>
      <c r="E745" s="247">
        <v>1</v>
      </c>
      <c r="F745" s="247">
        <v>1</v>
      </c>
      <c r="G745" s="247">
        <v>1</v>
      </c>
      <c r="H745" s="247">
        <v>1</v>
      </c>
      <c r="I745" s="247">
        <v>1</v>
      </c>
      <c r="J745" s="247">
        <v>1</v>
      </c>
      <c r="K745" s="247">
        <v>1</v>
      </c>
      <c r="L745" s="247">
        <v>1</v>
      </c>
      <c r="M745" s="247">
        <v>1</v>
      </c>
      <c r="N745" s="247">
        <v>1</v>
      </c>
      <c r="O745" s="247">
        <v>1</v>
      </c>
      <c r="P745" s="247">
        <v>1</v>
      </c>
      <c r="Q745" s="247">
        <v>1</v>
      </c>
      <c r="R745" s="247">
        <v>1</v>
      </c>
      <c r="S745" s="247">
        <v>1</v>
      </c>
      <c r="T745" s="247">
        <v>1</v>
      </c>
      <c r="U745" s="247">
        <v>1</v>
      </c>
      <c r="V745" s="247">
        <v>1</v>
      </c>
      <c r="W745" s="247">
        <v>1</v>
      </c>
      <c r="X745" s="247">
        <v>1</v>
      </c>
      <c r="Y745" s="247">
        <v>1</v>
      </c>
      <c r="Z745" s="247">
        <v>1</v>
      </c>
      <c r="AA745" s="247">
        <v>1</v>
      </c>
      <c r="AB745" s="247">
        <v>1</v>
      </c>
      <c r="AC745" s="247">
        <v>1</v>
      </c>
      <c r="AD745" s="247">
        <v>1</v>
      </c>
      <c r="AE745" s="247">
        <v>1</v>
      </c>
      <c r="AF745" s="247">
        <v>1</v>
      </c>
      <c r="AG745" s="247">
        <v>1</v>
      </c>
      <c r="AH745" s="247">
        <v>1</v>
      </c>
      <c r="AI745" s="247">
        <v>1</v>
      </c>
      <c r="AJ745" s="247">
        <v>1</v>
      </c>
      <c r="AK745" s="247">
        <v>1</v>
      </c>
      <c r="AL745" s="247">
        <v>1</v>
      </c>
      <c r="AM745" s="247">
        <v>1</v>
      </c>
      <c r="AN745" s="247">
        <v>1</v>
      </c>
      <c r="AO745" s="247">
        <v>1</v>
      </c>
      <c r="AP745" s="247">
        <v>1</v>
      </c>
      <c r="AQ745" s="247">
        <v>1</v>
      </c>
      <c r="AR745" s="247">
        <v>1</v>
      </c>
      <c r="AS745" s="247">
        <v>1</v>
      </c>
      <c r="AT745" s="247">
        <v>1</v>
      </c>
      <c r="AU745" s="247">
        <v>1</v>
      </c>
      <c r="AV745" s="247">
        <v>1</v>
      </c>
      <c r="AW745" s="247">
        <v>1</v>
      </c>
      <c r="AX745" s="247">
        <v>1</v>
      </c>
      <c r="AY745" s="247">
        <v>1</v>
      </c>
      <c r="AZ745" s="247">
        <v>1</v>
      </c>
      <c r="BA745" s="247">
        <v>1</v>
      </c>
      <c r="BB745" s="247">
        <v>1</v>
      </c>
      <c r="BC745" s="247">
        <v>1</v>
      </c>
      <c r="BD745" s="247">
        <v>1</v>
      </c>
      <c r="BE745" s="247">
        <v>1</v>
      </c>
      <c r="BF745" s="247">
        <v>1</v>
      </c>
      <c r="BG745" s="247">
        <v>1</v>
      </c>
      <c r="BH745" s="247">
        <v>1</v>
      </c>
      <c r="BI745" s="247">
        <v>1</v>
      </c>
      <c r="BJ745" s="247">
        <v>1</v>
      </c>
      <c r="BK745" s="247">
        <v>1</v>
      </c>
      <c r="BL745" s="247"/>
      <c r="BM745" s="248"/>
    </row>
    <row r="746" spans="1:65" s="236" customFormat="1" ht="5.25">
      <c r="A746" s="243">
        <v>535</v>
      </c>
      <c r="B746" s="249" t="s">
        <v>1023</v>
      </c>
      <c r="C746" s="245" t="s">
        <v>526</v>
      </c>
      <c r="D746" s="246">
        <v>0.072</v>
      </c>
      <c r="E746" s="247">
        <v>1</v>
      </c>
      <c r="F746" s="247">
        <v>1</v>
      </c>
      <c r="G746" s="247">
        <v>1</v>
      </c>
      <c r="H746" s="247">
        <v>1</v>
      </c>
      <c r="I746" s="247">
        <v>1</v>
      </c>
      <c r="J746" s="247">
        <v>1</v>
      </c>
      <c r="K746" s="247">
        <v>1</v>
      </c>
      <c r="L746" s="247">
        <v>1</v>
      </c>
      <c r="M746" s="247">
        <v>1</v>
      </c>
      <c r="N746" s="247">
        <v>1</v>
      </c>
      <c r="O746" s="247">
        <v>1</v>
      </c>
      <c r="P746" s="247">
        <v>1</v>
      </c>
      <c r="Q746" s="247">
        <v>1</v>
      </c>
      <c r="R746" s="247">
        <v>1</v>
      </c>
      <c r="S746" s="247">
        <v>1</v>
      </c>
      <c r="T746" s="247">
        <v>1</v>
      </c>
      <c r="U746" s="247">
        <v>1</v>
      </c>
      <c r="V746" s="247">
        <v>1</v>
      </c>
      <c r="W746" s="247">
        <v>1</v>
      </c>
      <c r="X746" s="247">
        <v>1</v>
      </c>
      <c r="Y746" s="247">
        <v>1</v>
      </c>
      <c r="Z746" s="247">
        <v>1</v>
      </c>
      <c r="AA746" s="247">
        <v>1</v>
      </c>
      <c r="AB746" s="247">
        <v>1</v>
      </c>
      <c r="AC746" s="247">
        <v>1</v>
      </c>
      <c r="AD746" s="247">
        <v>1</v>
      </c>
      <c r="AE746" s="247">
        <v>1</v>
      </c>
      <c r="AF746" s="247">
        <v>1</v>
      </c>
      <c r="AG746" s="247">
        <v>1</v>
      </c>
      <c r="AH746" s="247">
        <v>1</v>
      </c>
      <c r="AI746" s="247">
        <v>1</v>
      </c>
      <c r="AJ746" s="247">
        <v>1</v>
      </c>
      <c r="AK746" s="247">
        <v>1</v>
      </c>
      <c r="AL746" s="247">
        <v>1</v>
      </c>
      <c r="AM746" s="247">
        <v>1</v>
      </c>
      <c r="AN746" s="247">
        <v>1</v>
      </c>
      <c r="AO746" s="247">
        <v>1</v>
      </c>
      <c r="AP746" s="247">
        <v>1</v>
      </c>
      <c r="AQ746" s="247">
        <v>1</v>
      </c>
      <c r="AR746" s="247">
        <v>1</v>
      </c>
      <c r="AS746" s="247">
        <v>1</v>
      </c>
      <c r="AT746" s="247">
        <v>1</v>
      </c>
      <c r="AU746" s="247">
        <v>1</v>
      </c>
      <c r="AV746" s="247">
        <v>1</v>
      </c>
      <c r="AW746" s="247">
        <v>1</v>
      </c>
      <c r="AX746" s="247">
        <v>1</v>
      </c>
      <c r="AY746" s="247">
        <v>1</v>
      </c>
      <c r="AZ746" s="247">
        <v>1</v>
      </c>
      <c r="BA746" s="247">
        <v>1</v>
      </c>
      <c r="BB746" s="247">
        <v>1</v>
      </c>
      <c r="BC746" s="247">
        <v>1</v>
      </c>
      <c r="BD746" s="247">
        <v>1</v>
      </c>
      <c r="BE746" s="247">
        <v>1</v>
      </c>
      <c r="BF746" s="247">
        <v>1</v>
      </c>
      <c r="BG746" s="247">
        <v>1</v>
      </c>
      <c r="BH746" s="247">
        <v>1</v>
      </c>
      <c r="BI746" s="247">
        <v>1</v>
      </c>
      <c r="BJ746" s="247">
        <v>1</v>
      </c>
      <c r="BK746" s="247">
        <v>1</v>
      </c>
      <c r="BL746" s="247"/>
      <c r="BM746" s="248"/>
    </row>
    <row r="747" spans="1:65" s="236" customFormat="1" ht="5.25">
      <c r="A747" s="243">
        <v>536</v>
      </c>
      <c r="B747" s="249" t="s">
        <v>1024</v>
      </c>
      <c r="C747" s="245" t="s">
        <v>526</v>
      </c>
      <c r="D747" s="246">
        <v>0.075</v>
      </c>
      <c r="E747" s="247">
        <v>1</v>
      </c>
      <c r="F747" s="247">
        <v>1</v>
      </c>
      <c r="G747" s="247">
        <v>1</v>
      </c>
      <c r="H747" s="247">
        <v>1</v>
      </c>
      <c r="I747" s="247">
        <v>1</v>
      </c>
      <c r="J747" s="247">
        <v>1</v>
      </c>
      <c r="K747" s="247">
        <v>1</v>
      </c>
      <c r="L747" s="247">
        <v>1</v>
      </c>
      <c r="M747" s="247">
        <v>1</v>
      </c>
      <c r="N747" s="247">
        <v>1</v>
      </c>
      <c r="O747" s="247">
        <v>1</v>
      </c>
      <c r="P747" s="247">
        <v>1</v>
      </c>
      <c r="Q747" s="247">
        <v>1</v>
      </c>
      <c r="R747" s="247">
        <v>1</v>
      </c>
      <c r="S747" s="247">
        <v>1</v>
      </c>
      <c r="T747" s="247">
        <v>1</v>
      </c>
      <c r="U747" s="247">
        <v>1</v>
      </c>
      <c r="V747" s="247">
        <v>1</v>
      </c>
      <c r="W747" s="247">
        <v>1</v>
      </c>
      <c r="X747" s="247">
        <v>1</v>
      </c>
      <c r="Y747" s="247">
        <v>1</v>
      </c>
      <c r="Z747" s="247">
        <v>1</v>
      </c>
      <c r="AA747" s="247">
        <v>1</v>
      </c>
      <c r="AB747" s="247">
        <v>1</v>
      </c>
      <c r="AC747" s="247">
        <v>1</v>
      </c>
      <c r="AD747" s="247">
        <v>1</v>
      </c>
      <c r="AE747" s="247">
        <v>1</v>
      </c>
      <c r="AF747" s="247">
        <v>1</v>
      </c>
      <c r="AG747" s="247">
        <v>1</v>
      </c>
      <c r="AH747" s="247">
        <v>1</v>
      </c>
      <c r="AI747" s="247">
        <v>1</v>
      </c>
      <c r="AJ747" s="247">
        <v>1</v>
      </c>
      <c r="AK747" s="247">
        <v>1</v>
      </c>
      <c r="AL747" s="247">
        <v>1</v>
      </c>
      <c r="AM747" s="247">
        <v>1</v>
      </c>
      <c r="AN747" s="247">
        <v>1</v>
      </c>
      <c r="AO747" s="247">
        <v>1</v>
      </c>
      <c r="AP747" s="247">
        <v>1</v>
      </c>
      <c r="AQ747" s="247">
        <v>1</v>
      </c>
      <c r="AR747" s="247">
        <v>1</v>
      </c>
      <c r="AS747" s="247">
        <v>1</v>
      </c>
      <c r="AT747" s="247">
        <v>1</v>
      </c>
      <c r="AU747" s="247">
        <v>1</v>
      </c>
      <c r="AV747" s="247">
        <v>1</v>
      </c>
      <c r="AW747" s="247">
        <v>1</v>
      </c>
      <c r="AX747" s="247">
        <v>1</v>
      </c>
      <c r="AY747" s="247">
        <v>1</v>
      </c>
      <c r="AZ747" s="247">
        <v>1</v>
      </c>
      <c r="BA747" s="247">
        <v>1</v>
      </c>
      <c r="BB747" s="247">
        <v>1</v>
      </c>
      <c r="BC747" s="247">
        <v>1</v>
      </c>
      <c r="BD747" s="247">
        <v>1</v>
      </c>
      <c r="BE747" s="247">
        <v>1</v>
      </c>
      <c r="BF747" s="247">
        <v>1</v>
      </c>
      <c r="BG747" s="247">
        <v>1</v>
      </c>
      <c r="BH747" s="247">
        <v>1</v>
      </c>
      <c r="BI747" s="247">
        <v>1</v>
      </c>
      <c r="BJ747" s="247">
        <v>1</v>
      </c>
      <c r="BK747" s="247">
        <v>1</v>
      </c>
      <c r="BL747" s="247"/>
      <c r="BM747" s="248"/>
    </row>
    <row r="748" spans="1:65" s="236" customFormat="1" ht="5.25">
      <c r="A748" s="243">
        <v>537</v>
      </c>
      <c r="B748" s="249" t="s">
        <v>1025</v>
      </c>
      <c r="C748" s="245" t="s">
        <v>526</v>
      </c>
      <c r="D748" s="246">
        <v>0.075</v>
      </c>
      <c r="E748" s="247">
        <v>1</v>
      </c>
      <c r="F748" s="247">
        <v>1</v>
      </c>
      <c r="G748" s="247">
        <v>1</v>
      </c>
      <c r="H748" s="247">
        <v>1</v>
      </c>
      <c r="I748" s="247">
        <v>1</v>
      </c>
      <c r="J748" s="247">
        <v>1</v>
      </c>
      <c r="K748" s="247">
        <v>1</v>
      </c>
      <c r="L748" s="247">
        <v>1</v>
      </c>
      <c r="M748" s="247">
        <v>1</v>
      </c>
      <c r="N748" s="247">
        <v>1</v>
      </c>
      <c r="O748" s="247">
        <v>1</v>
      </c>
      <c r="P748" s="247">
        <v>1</v>
      </c>
      <c r="Q748" s="247">
        <v>1</v>
      </c>
      <c r="R748" s="247">
        <v>1</v>
      </c>
      <c r="S748" s="247">
        <v>1</v>
      </c>
      <c r="T748" s="247">
        <v>1</v>
      </c>
      <c r="U748" s="247">
        <v>1</v>
      </c>
      <c r="V748" s="247">
        <v>1</v>
      </c>
      <c r="W748" s="247">
        <v>1</v>
      </c>
      <c r="X748" s="247">
        <v>1</v>
      </c>
      <c r="Y748" s="247">
        <v>1</v>
      </c>
      <c r="Z748" s="247">
        <v>1</v>
      </c>
      <c r="AA748" s="247">
        <v>1</v>
      </c>
      <c r="AB748" s="247">
        <v>1</v>
      </c>
      <c r="AC748" s="247">
        <v>1</v>
      </c>
      <c r="AD748" s="247">
        <v>1</v>
      </c>
      <c r="AE748" s="247">
        <v>1</v>
      </c>
      <c r="AF748" s="247">
        <v>1</v>
      </c>
      <c r="AG748" s="247">
        <v>1</v>
      </c>
      <c r="AH748" s="247">
        <v>1</v>
      </c>
      <c r="AI748" s="247">
        <v>1</v>
      </c>
      <c r="AJ748" s="247">
        <v>1</v>
      </c>
      <c r="AK748" s="247">
        <v>1</v>
      </c>
      <c r="AL748" s="247">
        <v>1</v>
      </c>
      <c r="AM748" s="247">
        <v>1</v>
      </c>
      <c r="AN748" s="247">
        <v>1</v>
      </c>
      <c r="AO748" s="247">
        <v>1</v>
      </c>
      <c r="AP748" s="247">
        <v>1</v>
      </c>
      <c r="AQ748" s="247">
        <v>1</v>
      </c>
      <c r="AR748" s="247">
        <v>1</v>
      </c>
      <c r="AS748" s="247">
        <v>1</v>
      </c>
      <c r="AT748" s="247">
        <v>1</v>
      </c>
      <c r="AU748" s="247">
        <v>1</v>
      </c>
      <c r="AV748" s="247">
        <v>1</v>
      </c>
      <c r="AW748" s="247">
        <v>1</v>
      </c>
      <c r="AX748" s="247">
        <v>1</v>
      </c>
      <c r="AY748" s="247">
        <v>1</v>
      </c>
      <c r="AZ748" s="247">
        <v>1</v>
      </c>
      <c r="BA748" s="247">
        <v>1</v>
      </c>
      <c r="BB748" s="247">
        <v>1</v>
      </c>
      <c r="BC748" s="247">
        <v>1</v>
      </c>
      <c r="BD748" s="247">
        <v>1</v>
      </c>
      <c r="BE748" s="247">
        <v>1</v>
      </c>
      <c r="BF748" s="247">
        <v>1</v>
      </c>
      <c r="BG748" s="247">
        <v>1</v>
      </c>
      <c r="BH748" s="247">
        <v>1</v>
      </c>
      <c r="BI748" s="247">
        <v>1</v>
      </c>
      <c r="BJ748" s="247">
        <v>1</v>
      </c>
      <c r="BK748" s="247">
        <v>1</v>
      </c>
      <c r="BL748" s="247"/>
      <c r="BM748" s="248"/>
    </row>
    <row r="749" spans="1:65" s="236" customFormat="1" ht="5.25">
      <c r="A749" s="243">
        <v>538</v>
      </c>
      <c r="B749" s="249" t="s">
        <v>1026</v>
      </c>
      <c r="C749" s="245" t="s">
        <v>526</v>
      </c>
      <c r="D749" s="246">
        <v>0.08</v>
      </c>
      <c r="E749" s="247">
        <v>1</v>
      </c>
      <c r="F749" s="247">
        <v>1</v>
      </c>
      <c r="G749" s="247">
        <v>1</v>
      </c>
      <c r="H749" s="247">
        <v>1</v>
      </c>
      <c r="I749" s="247">
        <v>1</v>
      </c>
      <c r="J749" s="247">
        <v>1</v>
      </c>
      <c r="K749" s="247">
        <v>1</v>
      </c>
      <c r="L749" s="247">
        <v>1</v>
      </c>
      <c r="M749" s="247">
        <v>1</v>
      </c>
      <c r="N749" s="247">
        <v>1</v>
      </c>
      <c r="O749" s="247">
        <v>1</v>
      </c>
      <c r="P749" s="247">
        <v>1</v>
      </c>
      <c r="Q749" s="247">
        <v>1</v>
      </c>
      <c r="R749" s="247">
        <v>1</v>
      </c>
      <c r="S749" s="247">
        <v>1</v>
      </c>
      <c r="T749" s="247">
        <v>1</v>
      </c>
      <c r="U749" s="247">
        <v>1</v>
      </c>
      <c r="V749" s="247">
        <v>1</v>
      </c>
      <c r="W749" s="247">
        <v>1</v>
      </c>
      <c r="X749" s="247">
        <v>1</v>
      </c>
      <c r="Y749" s="247">
        <v>1</v>
      </c>
      <c r="Z749" s="247">
        <v>1</v>
      </c>
      <c r="AA749" s="247">
        <v>1</v>
      </c>
      <c r="AB749" s="247">
        <v>1</v>
      </c>
      <c r="AC749" s="247">
        <v>1</v>
      </c>
      <c r="AD749" s="247">
        <v>1</v>
      </c>
      <c r="AE749" s="247">
        <v>1</v>
      </c>
      <c r="AF749" s="247">
        <v>1</v>
      </c>
      <c r="AG749" s="247">
        <v>1</v>
      </c>
      <c r="AH749" s="247">
        <v>1</v>
      </c>
      <c r="AI749" s="247">
        <v>1</v>
      </c>
      <c r="AJ749" s="247">
        <v>1</v>
      </c>
      <c r="AK749" s="247">
        <v>1</v>
      </c>
      <c r="AL749" s="247">
        <v>1</v>
      </c>
      <c r="AM749" s="247">
        <v>1</v>
      </c>
      <c r="AN749" s="247">
        <v>1</v>
      </c>
      <c r="AO749" s="247">
        <v>1</v>
      </c>
      <c r="AP749" s="247">
        <v>1</v>
      </c>
      <c r="AQ749" s="247">
        <v>1</v>
      </c>
      <c r="AR749" s="247">
        <v>1</v>
      </c>
      <c r="AS749" s="247">
        <v>1</v>
      </c>
      <c r="AT749" s="247">
        <v>1</v>
      </c>
      <c r="AU749" s="247">
        <v>1</v>
      </c>
      <c r="AV749" s="247">
        <v>1</v>
      </c>
      <c r="AW749" s="247">
        <v>1</v>
      </c>
      <c r="AX749" s="247">
        <v>1</v>
      </c>
      <c r="AY749" s="247">
        <v>1</v>
      </c>
      <c r="AZ749" s="247">
        <v>1</v>
      </c>
      <c r="BA749" s="247">
        <v>1</v>
      </c>
      <c r="BB749" s="247">
        <v>1</v>
      </c>
      <c r="BC749" s="247">
        <v>1</v>
      </c>
      <c r="BD749" s="247">
        <v>1</v>
      </c>
      <c r="BE749" s="247">
        <v>1</v>
      </c>
      <c r="BF749" s="247">
        <v>1</v>
      </c>
      <c r="BG749" s="247">
        <v>1</v>
      </c>
      <c r="BH749" s="247">
        <v>1</v>
      </c>
      <c r="BI749" s="247">
        <v>1</v>
      </c>
      <c r="BJ749" s="247">
        <v>1</v>
      </c>
      <c r="BK749" s="247">
        <v>1</v>
      </c>
      <c r="BL749" s="247"/>
      <c r="BM749" s="248"/>
    </row>
    <row r="750" spans="1:65" s="236" customFormat="1" ht="5.25">
      <c r="A750" s="243">
        <v>539</v>
      </c>
      <c r="B750" s="249" t="s">
        <v>1027</v>
      </c>
      <c r="C750" s="245" t="s">
        <v>526</v>
      </c>
      <c r="D750" s="246">
        <v>0.072</v>
      </c>
      <c r="E750" s="247">
        <v>1</v>
      </c>
      <c r="F750" s="247">
        <v>1</v>
      </c>
      <c r="G750" s="247">
        <v>1</v>
      </c>
      <c r="H750" s="247">
        <v>1</v>
      </c>
      <c r="I750" s="247">
        <v>1</v>
      </c>
      <c r="J750" s="247">
        <v>1</v>
      </c>
      <c r="K750" s="247">
        <v>1</v>
      </c>
      <c r="L750" s="247">
        <v>1</v>
      </c>
      <c r="M750" s="247">
        <v>1</v>
      </c>
      <c r="N750" s="247">
        <v>1</v>
      </c>
      <c r="O750" s="247">
        <v>1</v>
      </c>
      <c r="P750" s="247">
        <v>1</v>
      </c>
      <c r="Q750" s="247">
        <v>1</v>
      </c>
      <c r="R750" s="247">
        <v>1</v>
      </c>
      <c r="S750" s="247">
        <v>1</v>
      </c>
      <c r="T750" s="247">
        <v>1</v>
      </c>
      <c r="U750" s="247">
        <v>1</v>
      </c>
      <c r="V750" s="247">
        <v>1</v>
      </c>
      <c r="W750" s="247">
        <v>1</v>
      </c>
      <c r="X750" s="247">
        <v>1</v>
      </c>
      <c r="Y750" s="247">
        <v>1</v>
      </c>
      <c r="Z750" s="247">
        <v>1</v>
      </c>
      <c r="AA750" s="247">
        <v>1</v>
      </c>
      <c r="AB750" s="247">
        <v>1</v>
      </c>
      <c r="AC750" s="247">
        <v>1</v>
      </c>
      <c r="AD750" s="247">
        <v>1</v>
      </c>
      <c r="AE750" s="247">
        <v>1</v>
      </c>
      <c r="AF750" s="247">
        <v>1</v>
      </c>
      <c r="AG750" s="247">
        <v>1</v>
      </c>
      <c r="AH750" s="247">
        <v>1</v>
      </c>
      <c r="AI750" s="247">
        <v>1</v>
      </c>
      <c r="AJ750" s="247">
        <v>1</v>
      </c>
      <c r="AK750" s="247">
        <v>1</v>
      </c>
      <c r="AL750" s="247">
        <v>1</v>
      </c>
      <c r="AM750" s="247">
        <v>1</v>
      </c>
      <c r="AN750" s="247">
        <v>1</v>
      </c>
      <c r="AO750" s="247">
        <v>1</v>
      </c>
      <c r="AP750" s="247">
        <v>1</v>
      </c>
      <c r="AQ750" s="247">
        <v>1</v>
      </c>
      <c r="AR750" s="247">
        <v>1</v>
      </c>
      <c r="AS750" s="247">
        <v>1</v>
      </c>
      <c r="AT750" s="247">
        <v>1</v>
      </c>
      <c r="AU750" s="247">
        <v>1</v>
      </c>
      <c r="AV750" s="247">
        <v>1</v>
      </c>
      <c r="AW750" s="247">
        <v>1</v>
      </c>
      <c r="AX750" s="247">
        <v>1</v>
      </c>
      <c r="AY750" s="247">
        <v>1</v>
      </c>
      <c r="AZ750" s="247">
        <v>1</v>
      </c>
      <c r="BA750" s="247">
        <v>1</v>
      </c>
      <c r="BB750" s="247">
        <v>1</v>
      </c>
      <c r="BC750" s="247">
        <v>1</v>
      </c>
      <c r="BD750" s="247">
        <v>1</v>
      </c>
      <c r="BE750" s="247">
        <v>1</v>
      </c>
      <c r="BF750" s="247">
        <v>1</v>
      </c>
      <c r="BG750" s="247">
        <v>1</v>
      </c>
      <c r="BH750" s="247">
        <v>1</v>
      </c>
      <c r="BI750" s="247">
        <v>1</v>
      </c>
      <c r="BJ750" s="247">
        <v>1</v>
      </c>
      <c r="BK750" s="247">
        <v>1</v>
      </c>
      <c r="BL750" s="247"/>
      <c r="BM750" s="248"/>
    </row>
    <row r="751" spans="1:65" s="236" customFormat="1" ht="5.25">
      <c r="A751" s="243">
        <v>540</v>
      </c>
      <c r="B751" s="249" t="s">
        <v>1028</v>
      </c>
      <c r="C751" s="245" t="s">
        <v>526</v>
      </c>
      <c r="D751" s="246">
        <v>0.075</v>
      </c>
      <c r="E751" s="247">
        <v>1</v>
      </c>
      <c r="F751" s="247">
        <v>1</v>
      </c>
      <c r="G751" s="247">
        <v>1</v>
      </c>
      <c r="H751" s="247">
        <v>1</v>
      </c>
      <c r="I751" s="247">
        <v>1</v>
      </c>
      <c r="J751" s="247">
        <v>1</v>
      </c>
      <c r="K751" s="247">
        <v>1</v>
      </c>
      <c r="L751" s="247">
        <v>1</v>
      </c>
      <c r="M751" s="247">
        <v>1</v>
      </c>
      <c r="N751" s="247">
        <v>1</v>
      </c>
      <c r="O751" s="247">
        <v>1</v>
      </c>
      <c r="P751" s="247">
        <v>1</v>
      </c>
      <c r="Q751" s="247">
        <v>1</v>
      </c>
      <c r="R751" s="247">
        <v>1</v>
      </c>
      <c r="S751" s="247">
        <v>1</v>
      </c>
      <c r="T751" s="247">
        <v>1</v>
      </c>
      <c r="U751" s="247">
        <v>1</v>
      </c>
      <c r="V751" s="247">
        <v>1</v>
      </c>
      <c r="W751" s="247">
        <v>1</v>
      </c>
      <c r="X751" s="247">
        <v>1</v>
      </c>
      <c r="Y751" s="247">
        <v>1</v>
      </c>
      <c r="Z751" s="247">
        <v>1</v>
      </c>
      <c r="AA751" s="247">
        <v>1</v>
      </c>
      <c r="AB751" s="247">
        <v>1</v>
      </c>
      <c r="AC751" s="247">
        <v>1</v>
      </c>
      <c r="AD751" s="247">
        <v>1</v>
      </c>
      <c r="AE751" s="247">
        <v>1</v>
      </c>
      <c r="AF751" s="247">
        <v>1</v>
      </c>
      <c r="AG751" s="247">
        <v>1</v>
      </c>
      <c r="AH751" s="247">
        <v>1</v>
      </c>
      <c r="AI751" s="247">
        <v>1</v>
      </c>
      <c r="AJ751" s="247">
        <v>1</v>
      </c>
      <c r="AK751" s="247">
        <v>1</v>
      </c>
      <c r="AL751" s="247">
        <v>1</v>
      </c>
      <c r="AM751" s="247">
        <v>1</v>
      </c>
      <c r="AN751" s="247">
        <v>1</v>
      </c>
      <c r="AO751" s="247">
        <v>1</v>
      </c>
      <c r="AP751" s="247">
        <v>1</v>
      </c>
      <c r="AQ751" s="247">
        <v>1</v>
      </c>
      <c r="AR751" s="247">
        <v>1</v>
      </c>
      <c r="AS751" s="247">
        <v>1</v>
      </c>
      <c r="AT751" s="247">
        <v>1</v>
      </c>
      <c r="AU751" s="247">
        <v>1</v>
      </c>
      <c r="AV751" s="247">
        <v>1</v>
      </c>
      <c r="AW751" s="247">
        <v>1</v>
      </c>
      <c r="AX751" s="247">
        <v>1</v>
      </c>
      <c r="AY751" s="247">
        <v>1</v>
      </c>
      <c r="AZ751" s="247">
        <v>1</v>
      </c>
      <c r="BA751" s="247">
        <v>1</v>
      </c>
      <c r="BB751" s="247">
        <v>1</v>
      </c>
      <c r="BC751" s="247">
        <v>1</v>
      </c>
      <c r="BD751" s="247">
        <v>1</v>
      </c>
      <c r="BE751" s="247">
        <v>1</v>
      </c>
      <c r="BF751" s="247">
        <v>1</v>
      </c>
      <c r="BG751" s="247">
        <v>1</v>
      </c>
      <c r="BH751" s="247">
        <v>1</v>
      </c>
      <c r="BI751" s="247">
        <v>1</v>
      </c>
      <c r="BJ751" s="247">
        <v>1</v>
      </c>
      <c r="BK751" s="247">
        <v>1</v>
      </c>
      <c r="BL751" s="247"/>
      <c r="BM751" s="248"/>
    </row>
    <row r="752" spans="1:65" s="255" customFormat="1" ht="5.25">
      <c r="A752" s="243">
        <v>541</v>
      </c>
      <c r="B752" s="250" t="s">
        <v>1029</v>
      </c>
      <c r="C752" s="251" t="s">
        <v>526</v>
      </c>
      <c r="D752" s="252">
        <v>0.072</v>
      </c>
      <c r="E752" s="253">
        <v>1.25</v>
      </c>
      <c r="F752" s="253">
        <v>1.25</v>
      </c>
      <c r="G752" s="253">
        <v>1.25</v>
      </c>
      <c r="H752" s="253">
        <v>1.25</v>
      </c>
      <c r="I752" s="253">
        <v>1.25</v>
      </c>
      <c r="J752" s="253">
        <v>1.25</v>
      </c>
      <c r="K752" s="253">
        <v>1.25</v>
      </c>
      <c r="L752" s="253">
        <v>1.25</v>
      </c>
      <c r="M752" s="253">
        <v>1.25</v>
      </c>
      <c r="N752" s="253">
        <v>1.25</v>
      </c>
      <c r="O752" s="253">
        <v>1.25</v>
      </c>
      <c r="P752" s="253">
        <v>1.25</v>
      </c>
      <c r="Q752" s="253">
        <v>1.25</v>
      </c>
      <c r="R752" s="253">
        <v>1.25</v>
      </c>
      <c r="S752" s="253">
        <v>1.25</v>
      </c>
      <c r="T752" s="253">
        <v>1.25</v>
      </c>
      <c r="U752" s="253">
        <v>1.25</v>
      </c>
      <c r="V752" s="253">
        <v>1.25</v>
      </c>
      <c r="W752" s="253">
        <v>1.25</v>
      </c>
      <c r="X752" s="253">
        <v>1.25</v>
      </c>
      <c r="Y752" s="253">
        <v>1.25</v>
      </c>
      <c r="Z752" s="247">
        <v>1</v>
      </c>
      <c r="AA752" s="253">
        <v>1.25</v>
      </c>
      <c r="AB752" s="253">
        <v>1.25</v>
      </c>
      <c r="AC752" s="253">
        <v>1.25</v>
      </c>
      <c r="AD752" s="253">
        <v>1.25</v>
      </c>
      <c r="AE752" s="253">
        <v>1.25</v>
      </c>
      <c r="AF752" s="253">
        <v>1.25</v>
      </c>
      <c r="AG752" s="253">
        <v>1.25</v>
      </c>
      <c r="AH752" s="253">
        <v>1.25</v>
      </c>
      <c r="AI752" s="253">
        <v>1.25</v>
      </c>
      <c r="AJ752" s="253">
        <v>1.25</v>
      </c>
      <c r="AK752" s="253">
        <v>1.25</v>
      </c>
      <c r="AL752" s="253">
        <v>1.25</v>
      </c>
      <c r="AM752" s="253">
        <v>1.25</v>
      </c>
      <c r="AN752" s="253">
        <v>1.25</v>
      </c>
      <c r="AO752" s="253">
        <v>1.25</v>
      </c>
      <c r="AP752" s="253">
        <v>1.25</v>
      </c>
      <c r="AQ752" s="253">
        <v>1.25</v>
      </c>
      <c r="AR752" s="253">
        <v>1.25</v>
      </c>
      <c r="AS752" s="253">
        <v>1.25</v>
      </c>
      <c r="AT752" s="253">
        <v>1.25</v>
      </c>
      <c r="AU752" s="253">
        <v>1.25</v>
      </c>
      <c r="AV752" s="253">
        <v>1.25</v>
      </c>
      <c r="AW752" s="253">
        <v>1.25</v>
      </c>
      <c r="AX752" s="253">
        <v>1.25</v>
      </c>
      <c r="AY752" s="253">
        <v>1.25</v>
      </c>
      <c r="AZ752" s="253">
        <v>1.25</v>
      </c>
      <c r="BA752" s="253">
        <v>1.25</v>
      </c>
      <c r="BB752" s="253">
        <v>1.25</v>
      </c>
      <c r="BC752" s="253">
        <v>1.25</v>
      </c>
      <c r="BD752" s="253">
        <v>1.25</v>
      </c>
      <c r="BE752" s="253">
        <v>1.25</v>
      </c>
      <c r="BF752" s="253">
        <v>1.25</v>
      </c>
      <c r="BG752" s="253">
        <v>1.25</v>
      </c>
      <c r="BH752" s="253">
        <v>1.25</v>
      </c>
      <c r="BI752" s="253">
        <v>1.25</v>
      </c>
      <c r="BJ752" s="253">
        <v>1.25</v>
      </c>
      <c r="BK752" s="253">
        <v>1.25</v>
      </c>
      <c r="BL752" s="253"/>
      <c r="BM752" s="254"/>
    </row>
    <row r="753" spans="1:65" s="236" customFormat="1" ht="5.25">
      <c r="A753" s="243">
        <v>542</v>
      </c>
      <c r="B753" s="249" t="s">
        <v>1030</v>
      </c>
      <c r="C753" s="245" t="s">
        <v>526</v>
      </c>
      <c r="D753" s="246">
        <v>0.072</v>
      </c>
      <c r="E753" s="247">
        <v>1</v>
      </c>
      <c r="F753" s="247">
        <v>1</v>
      </c>
      <c r="G753" s="247">
        <v>1</v>
      </c>
      <c r="H753" s="247">
        <v>1</v>
      </c>
      <c r="I753" s="247">
        <v>1</v>
      </c>
      <c r="J753" s="247">
        <v>1</v>
      </c>
      <c r="K753" s="247">
        <v>1</v>
      </c>
      <c r="L753" s="247">
        <v>1</v>
      </c>
      <c r="M753" s="247">
        <v>1</v>
      </c>
      <c r="N753" s="247">
        <v>1</v>
      </c>
      <c r="O753" s="247">
        <v>1</v>
      </c>
      <c r="P753" s="247">
        <v>1</v>
      </c>
      <c r="Q753" s="247">
        <v>1</v>
      </c>
      <c r="R753" s="247">
        <v>1</v>
      </c>
      <c r="S753" s="247">
        <v>1</v>
      </c>
      <c r="T753" s="247">
        <v>1</v>
      </c>
      <c r="U753" s="247">
        <v>1</v>
      </c>
      <c r="V753" s="247">
        <v>1</v>
      </c>
      <c r="W753" s="247">
        <v>1</v>
      </c>
      <c r="X753" s="247">
        <v>1</v>
      </c>
      <c r="Y753" s="247">
        <v>1</v>
      </c>
      <c r="Z753" s="247">
        <v>1</v>
      </c>
      <c r="AA753" s="247">
        <v>1</v>
      </c>
      <c r="AB753" s="247">
        <v>1</v>
      </c>
      <c r="AC753" s="247">
        <v>1</v>
      </c>
      <c r="AD753" s="247">
        <v>1</v>
      </c>
      <c r="AE753" s="247">
        <v>1</v>
      </c>
      <c r="AF753" s="247">
        <v>1</v>
      </c>
      <c r="AG753" s="247">
        <v>1</v>
      </c>
      <c r="AH753" s="247">
        <v>1</v>
      </c>
      <c r="AI753" s="247">
        <v>1</v>
      </c>
      <c r="AJ753" s="247">
        <v>1</v>
      </c>
      <c r="AK753" s="247">
        <v>1</v>
      </c>
      <c r="AL753" s="247">
        <v>1</v>
      </c>
      <c r="AM753" s="247">
        <v>1</v>
      </c>
      <c r="AN753" s="247">
        <v>1</v>
      </c>
      <c r="AO753" s="247">
        <v>1</v>
      </c>
      <c r="AP753" s="247">
        <v>1</v>
      </c>
      <c r="AQ753" s="247">
        <v>1</v>
      </c>
      <c r="AR753" s="247">
        <v>1</v>
      </c>
      <c r="AS753" s="247">
        <v>1</v>
      </c>
      <c r="AT753" s="247">
        <v>1</v>
      </c>
      <c r="AU753" s="247">
        <v>1</v>
      </c>
      <c r="AV753" s="247">
        <v>1</v>
      </c>
      <c r="AW753" s="247">
        <v>1</v>
      </c>
      <c r="AX753" s="247">
        <v>1</v>
      </c>
      <c r="AY753" s="247">
        <v>1</v>
      </c>
      <c r="AZ753" s="247">
        <v>1</v>
      </c>
      <c r="BA753" s="247">
        <v>1</v>
      </c>
      <c r="BB753" s="247">
        <v>1</v>
      </c>
      <c r="BC753" s="247">
        <v>1</v>
      </c>
      <c r="BD753" s="247">
        <v>1</v>
      </c>
      <c r="BE753" s="247">
        <v>1</v>
      </c>
      <c r="BF753" s="247">
        <v>1</v>
      </c>
      <c r="BG753" s="247">
        <v>1</v>
      </c>
      <c r="BH753" s="247">
        <v>1</v>
      </c>
      <c r="BI753" s="247">
        <v>1</v>
      </c>
      <c r="BJ753" s="247">
        <v>1</v>
      </c>
      <c r="BK753" s="247">
        <v>1</v>
      </c>
      <c r="BL753" s="247"/>
      <c r="BM753" s="248"/>
    </row>
    <row r="754" spans="1:65" s="236" customFormat="1" ht="5.25">
      <c r="A754" s="243">
        <v>543</v>
      </c>
      <c r="B754" s="249" t="s">
        <v>1031</v>
      </c>
      <c r="C754" s="245" t="s">
        <v>526</v>
      </c>
      <c r="D754" s="246">
        <v>0.078</v>
      </c>
      <c r="E754" s="247">
        <v>1</v>
      </c>
      <c r="F754" s="247">
        <v>1</v>
      </c>
      <c r="G754" s="247">
        <v>1</v>
      </c>
      <c r="H754" s="247">
        <v>1</v>
      </c>
      <c r="I754" s="247">
        <v>1</v>
      </c>
      <c r="J754" s="247">
        <v>1</v>
      </c>
      <c r="K754" s="247">
        <v>1</v>
      </c>
      <c r="L754" s="247">
        <v>1</v>
      </c>
      <c r="M754" s="247">
        <v>1</v>
      </c>
      <c r="N754" s="247">
        <v>1</v>
      </c>
      <c r="O754" s="247">
        <v>1</v>
      </c>
      <c r="P754" s="247">
        <v>1</v>
      </c>
      <c r="Q754" s="247">
        <v>1</v>
      </c>
      <c r="R754" s="247">
        <v>1</v>
      </c>
      <c r="S754" s="247">
        <v>1</v>
      </c>
      <c r="T754" s="247">
        <v>1</v>
      </c>
      <c r="U754" s="247">
        <v>1</v>
      </c>
      <c r="V754" s="247">
        <v>1</v>
      </c>
      <c r="W754" s="247">
        <v>1</v>
      </c>
      <c r="X754" s="247">
        <v>1</v>
      </c>
      <c r="Y754" s="247">
        <v>1</v>
      </c>
      <c r="Z754" s="247">
        <v>1</v>
      </c>
      <c r="AA754" s="247">
        <v>1</v>
      </c>
      <c r="AB754" s="247">
        <v>1</v>
      </c>
      <c r="AC754" s="247">
        <v>1</v>
      </c>
      <c r="AD754" s="247">
        <v>1</v>
      </c>
      <c r="AE754" s="247">
        <v>1</v>
      </c>
      <c r="AF754" s="247">
        <v>1</v>
      </c>
      <c r="AG754" s="247">
        <v>1</v>
      </c>
      <c r="AH754" s="247">
        <v>1</v>
      </c>
      <c r="AI754" s="247">
        <v>1</v>
      </c>
      <c r="AJ754" s="247">
        <v>1</v>
      </c>
      <c r="AK754" s="247">
        <v>1</v>
      </c>
      <c r="AL754" s="247">
        <v>1</v>
      </c>
      <c r="AM754" s="247">
        <v>1</v>
      </c>
      <c r="AN754" s="247">
        <v>1</v>
      </c>
      <c r="AO754" s="247">
        <v>1</v>
      </c>
      <c r="AP754" s="247">
        <v>1</v>
      </c>
      <c r="AQ754" s="247">
        <v>1</v>
      </c>
      <c r="AR754" s="247">
        <v>1</v>
      </c>
      <c r="AS754" s="247">
        <v>1</v>
      </c>
      <c r="AT754" s="247">
        <v>1</v>
      </c>
      <c r="AU754" s="247">
        <v>1</v>
      </c>
      <c r="AV754" s="247">
        <v>1</v>
      </c>
      <c r="AW754" s="247">
        <v>1</v>
      </c>
      <c r="AX754" s="247">
        <v>1</v>
      </c>
      <c r="AY754" s="247">
        <v>1</v>
      </c>
      <c r="AZ754" s="247">
        <v>1</v>
      </c>
      <c r="BA754" s="247">
        <v>1</v>
      </c>
      <c r="BB754" s="247">
        <v>1</v>
      </c>
      <c r="BC754" s="247">
        <v>1</v>
      </c>
      <c r="BD754" s="247">
        <v>1</v>
      </c>
      <c r="BE754" s="247">
        <v>1</v>
      </c>
      <c r="BF754" s="247">
        <v>1</v>
      </c>
      <c r="BG754" s="247">
        <v>1</v>
      </c>
      <c r="BH754" s="247">
        <v>1</v>
      </c>
      <c r="BI754" s="247">
        <v>1</v>
      </c>
      <c r="BJ754" s="247">
        <v>1</v>
      </c>
      <c r="BK754" s="247">
        <v>1</v>
      </c>
      <c r="BL754" s="247"/>
      <c r="BM754" s="248"/>
    </row>
    <row r="755" spans="1:65" s="236" customFormat="1" ht="5.25">
      <c r="A755" s="243">
        <v>544</v>
      </c>
      <c r="B755" s="249" t="s">
        <v>1032</v>
      </c>
      <c r="C755" s="245" t="s">
        <v>526</v>
      </c>
      <c r="D755" s="246">
        <v>0.078</v>
      </c>
      <c r="E755" s="247">
        <v>1</v>
      </c>
      <c r="F755" s="247">
        <v>1</v>
      </c>
      <c r="G755" s="247">
        <v>1</v>
      </c>
      <c r="H755" s="247">
        <v>1</v>
      </c>
      <c r="I755" s="247">
        <v>1</v>
      </c>
      <c r="J755" s="247">
        <v>1</v>
      </c>
      <c r="K755" s="247">
        <v>1</v>
      </c>
      <c r="L755" s="247">
        <v>1</v>
      </c>
      <c r="M755" s="247">
        <v>1</v>
      </c>
      <c r="N755" s="247">
        <v>1</v>
      </c>
      <c r="O755" s="247">
        <v>1</v>
      </c>
      <c r="P755" s="247">
        <v>1</v>
      </c>
      <c r="Q755" s="247">
        <v>1</v>
      </c>
      <c r="R755" s="247">
        <v>1</v>
      </c>
      <c r="S755" s="247">
        <v>1</v>
      </c>
      <c r="T755" s="247">
        <v>1</v>
      </c>
      <c r="U755" s="247">
        <v>1</v>
      </c>
      <c r="V755" s="247">
        <v>1</v>
      </c>
      <c r="W755" s="247">
        <v>1</v>
      </c>
      <c r="X755" s="247">
        <v>1</v>
      </c>
      <c r="Y755" s="247">
        <v>1</v>
      </c>
      <c r="Z755" s="247">
        <v>1</v>
      </c>
      <c r="AA755" s="247">
        <v>1</v>
      </c>
      <c r="AB755" s="247">
        <v>1</v>
      </c>
      <c r="AC755" s="247">
        <v>1</v>
      </c>
      <c r="AD755" s="247">
        <v>1</v>
      </c>
      <c r="AE755" s="247">
        <v>1</v>
      </c>
      <c r="AF755" s="247">
        <v>1</v>
      </c>
      <c r="AG755" s="247">
        <v>1</v>
      </c>
      <c r="AH755" s="247">
        <v>1</v>
      </c>
      <c r="AI755" s="247">
        <v>1</v>
      </c>
      <c r="AJ755" s="247">
        <v>1</v>
      </c>
      <c r="AK755" s="247">
        <v>1</v>
      </c>
      <c r="AL755" s="247">
        <v>1</v>
      </c>
      <c r="AM755" s="247">
        <v>1</v>
      </c>
      <c r="AN755" s="247">
        <v>1</v>
      </c>
      <c r="AO755" s="247">
        <v>1</v>
      </c>
      <c r="AP755" s="247">
        <v>1</v>
      </c>
      <c r="AQ755" s="247">
        <v>1</v>
      </c>
      <c r="AR755" s="247">
        <v>1</v>
      </c>
      <c r="AS755" s="247">
        <v>1</v>
      </c>
      <c r="AT755" s="247">
        <v>1</v>
      </c>
      <c r="AU755" s="247">
        <v>1</v>
      </c>
      <c r="AV755" s="247">
        <v>1</v>
      </c>
      <c r="AW755" s="247">
        <v>1</v>
      </c>
      <c r="AX755" s="247">
        <v>1</v>
      </c>
      <c r="AY755" s="247">
        <v>1</v>
      </c>
      <c r="AZ755" s="247">
        <v>1</v>
      </c>
      <c r="BA755" s="247">
        <v>1</v>
      </c>
      <c r="BB755" s="247">
        <v>1</v>
      </c>
      <c r="BC755" s="247">
        <v>1</v>
      </c>
      <c r="BD755" s="247">
        <v>1</v>
      </c>
      <c r="BE755" s="247">
        <v>1</v>
      </c>
      <c r="BF755" s="247">
        <v>1</v>
      </c>
      <c r="BG755" s="247">
        <v>1</v>
      </c>
      <c r="BH755" s="247">
        <v>1</v>
      </c>
      <c r="BI755" s="247">
        <v>1</v>
      </c>
      <c r="BJ755" s="247">
        <v>1</v>
      </c>
      <c r="BK755" s="247">
        <v>1</v>
      </c>
      <c r="BL755" s="247"/>
      <c r="BM755" s="248"/>
    </row>
    <row r="756" spans="1:65" s="236" customFormat="1" ht="5.25">
      <c r="A756" s="243">
        <v>545</v>
      </c>
      <c r="B756" s="249" t="s">
        <v>1033</v>
      </c>
      <c r="C756" s="245" t="s">
        <v>526</v>
      </c>
      <c r="D756" s="246">
        <v>0.075</v>
      </c>
      <c r="E756" s="247">
        <v>1</v>
      </c>
      <c r="F756" s="247">
        <v>1</v>
      </c>
      <c r="G756" s="247">
        <v>1</v>
      </c>
      <c r="H756" s="247">
        <v>1</v>
      </c>
      <c r="I756" s="247">
        <v>1</v>
      </c>
      <c r="J756" s="247">
        <v>1</v>
      </c>
      <c r="K756" s="247">
        <v>1</v>
      </c>
      <c r="L756" s="247">
        <v>1</v>
      </c>
      <c r="M756" s="247">
        <v>1</v>
      </c>
      <c r="N756" s="247">
        <v>1</v>
      </c>
      <c r="O756" s="247">
        <v>1</v>
      </c>
      <c r="P756" s="247">
        <v>1</v>
      </c>
      <c r="Q756" s="247">
        <v>1</v>
      </c>
      <c r="R756" s="247">
        <v>1</v>
      </c>
      <c r="S756" s="247">
        <v>1</v>
      </c>
      <c r="T756" s="247">
        <v>1</v>
      </c>
      <c r="U756" s="247">
        <v>1</v>
      </c>
      <c r="V756" s="247">
        <v>1</v>
      </c>
      <c r="W756" s="247">
        <v>1</v>
      </c>
      <c r="X756" s="247">
        <v>1</v>
      </c>
      <c r="Y756" s="247">
        <v>1</v>
      </c>
      <c r="Z756" s="247">
        <v>1</v>
      </c>
      <c r="AA756" s="247">
        <v>1</v>
      </c>
      <c r="AB756" s="247">
        <v>1</v>
      </c>
      <c r="AC756" s="247">
        <v>1</v>
      </c>
      <c r="AD756" s="247">
        <v>1</v>
      </c>
      <c r="AE756" s="247">
        <v>1</v>
      </c>
      <c r="AF756" s="247">
        <v>1</v>
      </c>
      <c r="AG756" s="247">
        <v>1</v>
      </c>
      <c r="AH756" s="247">
        <v>1</v>
      </c>
      <c r="AI756" s="247">
        <v>1</v>
      </c>
      <c r="AJ756" s="247">
        <v>1</v>
      </c>
      <c r="AK756" s="247">
        <v>1</v>
      </c>
      <c r="AL756" s="247">
        <v>1</v>
      </c>
      <c r="AM756" s="247">
        <v>1</v>
      </c>
      <c r="AN756" s="247">
        <v>1</v>
      </c>
      <c r="AO756" s="247">
        <v>1</v>
      </c>
      <c r="AP756" s="247">
        <v>1</v>
      </c>
      <c r="AQ756" s="247">
        <v>1</v>
      </c>
      <c r="AR756" s="247">
        <v>1</v>
      </c>
      <c r="AS756" s="247">
        <v>1</v>
      </c>
      <c r="AT756" s="247">
        <v>1</v>
      </c>
      <c r="AU756" s="247">
        <v>1</v>
      </c>
      <c r="AV756" s="247">
        <v>1</v>
      </c>
      <c r="AW756" s="247">
        <v>1</v>
      </c>
      <c r="AX756" s="247">
        <v>1</v>
      </c>
      <c r="AY756" s="247">
        <v>1</v>
      </c>
      <c r="AZ756" s="247">
        <v>1</v>
      </c>
      <c r="BA756" s="247">
        <v>1</v>
      </c>
      <c r="BB756" s="247">
        <v>1</v>
      </c>
      <c r="BC756" s="247">
        <v>1</v>
      </c>
      <c r="BD756" s="247">
        <v>1</v>
      </c>
      <c r="BE756" s="247">
        <v>1</v>
      </c>
      <c r="BF756" s="247">
        <v>1</v>
      </c>
      <c r="BG756" s="247">
        <v>1</v>
      </c>
      <c r="BH756" s="247">
        <v>1</v>
      </c>
      <c r="BI756" s="247">
        <v>1</v>
      </c>
      <c r="BJ756" s="247">
        <v>1</v>
      </c>
      <c r="BK756" s="247">
        <v>1</v>
      </c>
      <c r="BL756" s="247"/>
      <c r="BM756" s="248"/>
    </row>
    <row r="757" spans="1:65" s="236" customFormat="1" ht="5.25">
      <c r="A757" s="243">
        <v>546</v>
      </c>
      <c r="B757" s="249" t="s">
        <v>81</v>
      </c>
      <c r="C757" s="245" t="s">
        <v>526</v>
      </c>
      <c r="D757" s="246">
        <v>0.072</v>
      </c>
      <c r="E757" s="247">
        <v>1</v>
      </c>
      <c r="F757" s="247">
        <v>1</v>
      </c>
      <c r="G757" s="247">
        <v>1</v>
      </c>
      <c r="H757" s="247">
        <v>1</v>
      </c>
      <c r="I757" s="247">
        <v>1</v>
      </c>
      <c r="J757" s="247">
        <v>1</v>
      </c>
      <c r="K757" s="247">
        <v>1</v>
      </c>
      <c r="L757" s="247">
        <v>1</v>
      </c>
      <c r="M757" s="247">
        <v>1</v>
      </c>
      <c r="N757" s="247">
        <v>1</v>
      </c>
      <c r="O757" s="247">
        <v>1</v>
      </c>
      <c r="P757" s="247">
        <v>1</v>
      </c>
      <c r="Q757" s="247">
        <v>1</v>
      </c>
      <c r="R757" s="247">
        <v>1</v>
      </c>
      <c r="S757" s="247">
        <v>1</v>
      </c>
      <c r="T757" s="247">
        <v>1</v>
      </c>
      <c r="U757" s="247">
        <v>1</v>
      </c>
      <c r="V757" s="247">
        <v>1</v>
      </c>
      <c r="W757" s="247">
        <v>1</v>
      </c>
      <c r="X757" s="247">
        <v>1</v>
      </c>
      <c r="Y757" s="247">
        <v>1</v>
      </c>
      <c r="Z757" s="247">
        <v>1</v>
      </c>
      <c r="AA757" s="247">
        <v>1</v>
      </c>
      <c r="AB757" s="247">
        <v>1</v>
      </c>
      <c r="AC757" s="247">
        <v>1</v>
      </c>
      <c r="AD757" s="247">
        <v>1</v>
      </c>
      <c r="AE757" s="247">
        <v>1</v>
      </c>
      <c r="AF757" s="247">
        <v>1</v>
      </c>
      <c r="AG757" s="247">
        <v>1</v>
      </c>
      <c r="AH757" s="247">
        <v>1</v>
      </c>
      <c r="AI757" s="247">
        <v>1</v>
      </c>
      <c r="AJ757" s="247">
        <v>1</v>
      </c>
      <c r="AK757" s="247">
        <v>1</v>
      </c>
      <c r="AL757" s="247">
        <v>1</v>
      </c>
      <c r="AM757" s="247">
        <v>1</v>
      </c>
      <c r="AN757" s="247">
        <v>1</v>
      </c>
      <c r="AO757" s="247">
        <v>1</v>
      </c>
      <c r="AP757" s="247">
        <v>1</v>
      </c>
      <c r="AQ757" s="247">
        <v>1</v>
      </c>
      <c r="AR757" s="247">
        <v>1</v>
      </c>
      <c r="AS757" s="247">
        <v>1</v>
      </c>
      <c r="AT757" s="247">
        <v>1</v>
      </c>
      <c r="AU757" s="247">
        <v>1</v>
      </c>
      <c r="AV757" s="247">
        <v>1</v>
      </c>
      <c r="AW757" s="247">
        <v>1</v>
      </c>
      <c r="AX757" s="247">
        <v>1</v>
      </c>
      <c r="AY757" s="247">
        <v>1</v>
      </c>
      <c r="AZ757" s="247">
        <v>1</v>
      </c>
      <c r="BA757" s="247">
        <v>1</v>
      </c>
      <c r="BB757" s="247">
        <v>1</v>
      </c>
      <c r="BC757" s="247">
        <v>1</v>
      </c>
      <c r="BD757" s="247">
        <v>1</v>
      </c>
      <c r="BE757" s="247">
        <v>1</v>
      </c>
      <c r="BF757" s="247">
        <v>1</v>
      </c>
      <c r="BG757" s="247">
        <v>1</v>
      </c>
      <c r="BH757" s="247">
        <v>1</v>
      </c>
      <c r="BI757" s="247">
        <v>1</v>
      </c>
      <c r="BJ757" s="247">
        <v>1</v>
      </c>
      <c r="BK757" s="247">
        <v>1</v>
      </c>
      <c r="BL757" s="247"/>
      <c r="BM757" s="248"/>
    </row>
    <row r="758" spans="1:65" s="236" customFormat="1" ht="5.25">
      <c r="A758" s="243">
        <v>547</v>
      </c>
      <c r="B758" s="249" t="s">
        <v>1034</v>
      </c>
      <c r="C758" s="245" t="s">
        <v>526</v>
      </c>
      <c r="D758" s="246">
        <v>0.068</v>
      </c>
      <c r="E758" s="247">
        <v>1</v>
      </c>
      <c r="F758" s="247">
        <v>1</v>
      </c>
      <c r="G758" s="247">
        <v>1</v>
      </c>
      <c r="H758" s="247">
        <v>1</v>
      </c>
      <c r="I758" s="247">
        <v>1</v>
      </c>
      <c r="J758" s="247">
        <v>1</v>
      </c>
      <c r="K758" s="247">
        <v>1</v>
      </c>
      <c r="L758" s="247">
        <v>1</v>
      </c>
      <c r="M758" s="247">
        <v>1</v>
      </c>
      <c r="N758" s="247">
        <v>1</v>
      </c>
      <c r="O758" s="247">
        <v>1</v>
      </c>
      <c r="P758" s="247">
        <v>1</v>
      </c>
      <c r="Q758" s="247">
        <v>1</v>
      </c>
      <c r="R758" s="247">
        <v>1</v>
      </c>
      <c r="S758" s="247">
        <v>1</v>
      </c>
      <c r="T758" s="247">
        <v>1</v>
      </c>
      <c r="U758" s="247">
        <v>1</v>
      </c>
      <c r="V758" s="247">
        <v>1</v>
      </c>
      <c r="W758" s="247">
        <v>1</v>
      </c>
      <c r="X758" s="247">
        <v>1</v>
      </c>
      <c r="Y758" s="247">
        <v>1</v>
      </c>
      <c r="Z758" s="247">
        <v>1</v>
      </c>
      <c r="AA758" s="247">
        <v>1</v>
      </c>
      <c r="AB758" s="247">
        <v>1</v>
      </c>
      <c r="AC758" s="247">
        <v>1</v>
      </c>
      <c r="AD758" s="247">
        <v>1</v>
      </c>
      <c r="AE758" s="247">
        <v>1</v>
      </c>
      <c r="AF758" s="247">
        <v>1</v>
      </c>
      <c r="AG758" s="247">
        <v>1</v>
      </c>
      <c r="AH758" s="247">
        <v>1</v>
      </c>
      <c r="AI758" s="247">
        <v>1</v>
      </c>
      <c r="AJ758" s="247">
        <v>1</v>
      </c>
      <c r="AK758" s="247">
        <v>1</v>
      </c>
      <c r="AL758" s="247">
        <v>1</v>
      </c>
      <c r="AM758" s="247">
        <v>1</v>
      </c>
      <c r="AN758" s="247">
        <v>1</v>
      </c>
      <c r="AO758" s="247">
        <v>1</v>
      </c>
      <c r="AP758" s="247">
        <v>1</v>
      </c>
      <c r="AQ758" s="247">
        <v>1</v>
      </c>
      <c r="AR758" s="247">
        <v>1</v>
      </c>
      <c r="AS758" s="247">
        <v>1</v>
      </c>
      <c r="AT758" s="247">
        <v>1</v>
      </c>
      <c r="AU758" s="247">
        <v>1</v>
      </c>
      <c r="AV758" s="247">
        <v>1</v>
      </c>
      <c r="AW758" s="247">
        <v>1</v>
      </c>
      <c r="AX758" s="247">
        <v>1</v>
      </c>
      <c r="AY758" s="247">
        <v>1</v>
      </c>
      <c r="AZ758" s="247">
        <v>1</v>
      </c>
      <c r="BA758" s="247">
        <v>1</v>
      </c>
      <c r="BB758" s="247">
        <v>1</v>
      </c>
      <c r="BC758" s="247">
        <v>1</v>
      </c>
      <c r="BD758" s="247">
        <v>1</v>
      </c>
      <c r="BE758" s="247">
        <v>1</v>
      </c>
      <c r="BF758" s="247">
        <v>1</v>
      </c>
      <c r="BG758" s="247">
        <v>1</v>
      </c>
      <c r="BH758" s="247">
        <v>1</v>
      </c>
      <c r="BI758" s="247">
        <v>1</v>
      </c>
      <c r="BJ758" s="247">
        <v>1</v>
      </c>
      <c r="BK758" s="247">
        <v>1</v>
      </c>
      <c r="BL758" s="247"/>
      <c r="BM758" s="248"/>
    </row>
    <row r="759" spans="1:65" s="236" customFormat="1" ht="5.25">
      <c r="A759" s="243">
        <v>548</v>
      </c>
      <c r="B759" s="249" t="s">
        <v>1035</v>
      </c>
      <c r="C759" s="245" t="s">
        <v>526</v>
      </c>
      <c r="D759" s="246">
        <v>0.075</v>
      </c>
      <c r="E759" s="247">
        <v>1</v>
      </c>
      <c r="F759" s="247">
        <v>1</v>
      </c>
      <c r="G759" s="247">
        <v>1</v>
      </c>
      <c r="H759" s="247">
        <v>1</v>
      </c>
      <c r="I759" s="247">
        <v>1</v>
      </c>
      <c r="J759" s="247">
        <v>1</v>
      </c>
      <c r="K759" s="247">
        <v>1</v>
      </c>
      <c r="L759" s="247">
        <v>1</v>
      </c>
      <c r="M759" s="247">
        <v>1</v>
      </c>
      <c r="N759" s="247">
        <v>1</v>
      </c>
      <c r="O759" s="247">
        <v>1</v>
      </c>
      <c r="P759" s="247">
        <v>1</v>
      </c>
      <c r="Q759" s="247">
        <v>1</v>
      </c>
      <c r="R759" s="247">
        <v>1</v>
      </c>
      <c r="S759" s="247">
        <v>1</v>
      </c>
      <c r="T759" s="247">
        <v>1</v>
      </c>
      <c r="U759" s="247">
        <v>1</v>
      </c>
      <c r="V759" s="247">
        <v>1</v>
      </c>
      <c r="W759" s="247">
        <v>1</v>
      </c>
      <c r="X759" s="247">
        <v>1</v>
      </c>
      <c r="Y759" s="247">
        <v>1</v>
      </c>
      <c r="Z759" s="247">
        <v>1</v>
      </c>
      <c r="AA759" s="247">
        <v>1</v>
      </c>
      <c r="AB759" s="247">
        <v>1</v>
      </c>
      <c r="AC759" s="247">
        <v>1</v>
      </c>
      <c r="AD759" s="247">
        <v>1</v>
      </c>
      <c r="AE759" s="247">
        <v>1</v>
      </c>
      <c r="AF759" s="247">
        <v>1</v>
      </c>
      <c r="AG759" s="247">
        <v>1</v>
      </c>
      <c r="AH759" s="247">
        <v>1</v>
      </c>
      <c r="AI759" s="247">
        <v>1</v>
      </c>
      <c r="AJ759" s="247">
        <v>1</v>
      </c>
      <c r="AK759" s="247">
        <v>1</v>
      </c>
      <c r="AL759" s="247">
        <v>1</v>
      </c>
      <c r="AM759" s="247">
        <v>1</v>
      </c>
      <c r="AN759" s="247">
        <v>1</v>
      </c>
      <c r="AO759" s="247">
        <v>1</v>
      </c>
      <c r="AP759" s="247">
        <v>1</v>
      </c>
      <c r="AQ759" s="247">
        <v>1</v>
      </c>
      <c r="AR759" s="247">
        <v>1</v>
      </c>
      <c r="AS759" s="247">
        <v>1</v>
      </c>
      <c r="AT759" s="247">
        <v>1</v>
      </c>
      <c r="AU759" s="247">
        <v>1</v>
      </c>
      <c r="AV759" s="247">
        <v>1</v>
      </c>
      <c r="AW759" s="247">
        <v>1</v>
      </c>
      <c r="AX759" s="247">
        <v>1</v>
      </c>
      <c r="AY759" s="247">
        <v>1</v>
      </c>
      <c r="AZ759" s="247">
        <v>1</v>
      </c>
      <c r="BA759" s="247">
        <v>1</v>
      </c>
      <c r="BB759" s="247">
        <v>1</v>
      </c>
      <c r="BC759" s="247">
        <v>1</v>
      </c>
      <c r="BD759" s="247">
        <v>1</v>
      </c>
      <c r="BE759" s="247">
        <v>1</v>
      </c>
      <c r="BF759" s="247">
        <v>1</v>
      </c>
      <c r="BG759" s="247">
        <v>1</v>
      </c>
      <c r="BH759" s="247">
        <v>1</v>
      </c>
      <c r="BI759" s="247">
        <v>1</v>
      </c>
      <c r="BJ759" s="247">
        <v>1</v>
      </c>
      <c r="BK759" s="247">
        <v>1</v>
      </c>
      <c r="BL759" s="247"/>
      <c r="BM759" s="248"/>
    </row>
    <row r="760" spans="1:65" s="236" customFormat="1" ht="5.25">
      <c r="A760" s="243">
        <v>549</v>
      </c>
      <c r="B760" s="249" t="s">
        <v>1036</v>
      </c>
      <c r="C760" s="245" t="s">
        <v>526</v>
      </c>
      <c r="D760" s="246">
        <v>0.07</v>
      </c>
      <c r="E760" s="247">
        <v>1</v>
      </c>
      <c r="F760" s="247">
        <v>1</v>
      </c>
      <c r="G760" s="247">
        <v>1</v>
      </c>
      <c r="H760" s="247">
        <v>1</v>
      </c>
      <c r="I760" s="247">
        <v>1</v>
      </c>
      <c r="J760" s="247">
        <v>1</v>
      </c>
      <c r="K760" s="247">
        <v>1</v>
      </c>
      <c r="L760" s="247">
        <v>1</v>
      </c>
      <c r="M760" s="247">
        <v>1</v>
      </c>
      <c r="N760" s="247">
        <v>1</v>
      </c>
      <c r="O760" s="247">
        <v>1</v>
      </c>
      <c r="P760" s="247">
        <v>1</v>
      </c>
      <c r="Q760" s="247">
        <v>1</v>
      </c>
      <c r="R760" s="247">
        <v>1</v>
      </c>
      <c r="S760" s="247">
        <v>1</v>
      </c>
      <c r="T760" s="247">
        <v>1</v>
      </c>
      <c r="U760" s="247">
        <v>1</v>
      </c>
      <c r="V760" s="247">
        <v>1</v>
      </c>
      <c r="W760" s="247">
        <v>1</v>
      </c>
      <c r="X760" s="247">
        <v>1</v>
      </c>
      <c r="Y760" s="247">
        <v>1</v>
      </c>
      <c r="Z760" s="247">
        <v>1</v>
      </c>
      <c r="AA760" s="247">
        <v>1</v>
      </c>
      <c r="AB760" s="247">
        <v>1</v>
      </c>
      <c r="AC760" s="247">
        <v>1</v>
      </c>
      <c r="AD760" s="247">
        <v>1</v>
      </c>
      <c r="AE760" s="247">
        <v>1</v>
      </c>
      <c r="AF760" s="247">
        <v>1</v>
      </c>
      <c r="AG760" s="247">
        <v>1</v>
      </c>
      <c r="AH760" s="247">
        <v>1</v>
      </c>
      <c r="AI760" s="247">
        <v>1</v>
      </c>
      <c r="AJ760" s="247">
        <v>1</v>
      </c>
      <c r="AK760" s="247">
        <v>1</v>
      </c>
      <c r="AL760" s="247">
        <v>1</v>
      </c>
      <c r="AM760" s="247">
        <v>1</v>
      </c>
      <c r="AN760" s="247">
        <v>1</v>
      </c>
      <c r="AO760" s="247">
        <v>1</v>
      </c>
      <c r="AP760" s="247">
        <v>1</v>
      </c>
      <c r="AQ760" s="247">
        <v>1</v>
      </c>
      <c r="AR760" s="247">
        <v>1</v>
      </c>
      <c r="AS760" s="247">
        <v>1</v>
      </c>
      <c r="AT760" s="247">
        <v>1</v>
      </c>
      <c r="AU760" s="247">
        <v>1</v>
      </c>
      <c r="AV760" s="247">
        <v>1</v>
      </c>
      <c r="AW760" s="247">
        <v>1</v>
      </c>
      <c r="AX760" s="247">
        <v>1</v>
      </c>
      <c r="AY760" s="247">
        <v>1</v>
      </c>
      <c r="AZ760" s="247">
        <v>1</v>
      </c>
      <c r="BA760" s="247">
        <v>1</v>
      </c>
      <c r="BB760" s="247">
        <v>1</v>
      </c>
      <c r="BC760" s="247">
        <v>1</v>
      </c>
      <c r="BD760" s="247">
        <v>1</v>
      </c>
      <c r="BE760" s="247">
        <v>1</v>
      </c>
      <c r="BF760" s="247">
        <v>1</v>
      </c>
      <c r="BG760" s="247">
        <v>1</v>
      </c>
      <c r="BH760" s="247">
        <v>1</v>
      </c>
      <c r="BI760" s="247">
        <v>1</v>
      </c>
      <c r="BJ760" s="247">
        <v>1</v>
      </c>
      <c r="BK760" s="247">
        <v>1</v>
      </c>
      <c r="BL760" s="247"/>
      <c r="BM760" s="248"/>
    </row>
    <row r="761" spans="1:65" s="236" customFormat="1" ht="5.25">
      <c r="A761" s="243">
        <v>550</v>
      </c>
      <c r="B761" s="249" t="s">
        <v>273</v>
      </c>
      <c r="C761" s="245" t="s">
        <v>526</v>
      </c>
      <c r="D761" s="246">
        <v>0.08</v>
      </c>
      <c r="E761" s="247">
        <v>1</v>
      </c>
      <c r="F761" s="247">
        <v>1</v>
      </c>
      <c r="G761" s="247">
        <v>1</v>
      </c>
      <c r="H761" s="247">
        <v>1</v>
      </c>
      <c r="I761" s="247">
        <v>1</v>
      </c>
      <c r="J761" s="247">
        <v>1</v>
      </c>
      <c r="K761" s="247">
        <v>1</v>
      </c>
      <c r="L761" s="247">
        <v>1</v>
      </c>
      <c r="M761" s="247">
        <v>1</v>
      </c>
      <c r="N761" s="247">
        <v>1</v>
      </c>
      <c r="O761" s="247">
        <v>1</v>
      </c>
      <c r="P761" s="247">
        <v>1</v>
      </c>
      <c r="Q761" s="247">
        <v>1</v>
      </c>
      <c r="R761" s="247">
        <v>1</v>
      </c>
      <c r="S761" s="247">
        <v>1</v>
      </c>
      <c r="T761" s="247">
        <v>1</v>
      </c>
      <c r="U761" s="247">
        <v>1</v>
      </c>
      <c r="V761" s="247">
        <v>1</v>
      </c>
      <c r="W761" s="247">
        <v>1</v>
      </c>
      <c r="X761" s="247">
        <v>1</v>
      </c>
      <c r="Y761" s="247">
        <v>1</v>
      </c>
      <c r="Z761" s="247">
        <v>1</v>
      </c>
      <c r="AA761" s="247">
        <v>1</v>
      </c>
      <c r="AB761" s="247">
        <v>1</v>
      </c>
      <c r="AC761" s="247">
        <v>1</v>
      </c>
      <c r="AD761" s="247">
        <v>1</v>
      </c>
      <c r="AE761" s="247">
        <v>1</v>
      </c>
      <c r="AF761" s="247">
        <v>1</v>
      </c>
      <c r="AG761" s="247">
        <v>1</v>
      </c>
      <c r="AH761" s="247">
        <v>1</v>
      </c>
      <c r="AI761" s="247">
        <v>1</v>
      </c>
      <c r="AJ761" s="247">
        <v>1</v>
      </c>
      <c r="AK761" s="247">
        <v>1</v>
      </c>
      <c r="AL761" s="247">
        <v>1</v>
      </c>
      <c r="AM761" s="247">
        <v>1</v>
      </c>
      <c r="AN761" s="247">
        <v>1</v>
      </c>
      <c r="AO761" s="247">
        <v>1</v>
      </c>
      <c r="AP761" s="247">
        <v>1</v>
      </c>
      <c r="AQ761" s="247">
        <v>1</v>
      </c>
      <c r="AR761" s="247">
        <v>1</v>
      </c>
      <c r="AS761" s="247">
        <v>1</v>
      </c>
      <c r="AT761" s="247">
        <v>1</v>
      </c>
      <c r="AU761" s="247">
        <v>1</v>
      </c>
      <c r="AV761" s="247">
        <v>1</v>
      </c>
      <c r="AW761" s="247">
        <v>1</v>
      </c>
      <c r="AX761" s="247">
        <v>1</v>
      </c>
      <c r="AY761" s="247">
        <v>1</v>
      </c>
      <c r="AZ761" s="247">
        <v>1</v>
      </c>
      <c r="BA761" s="247">
        <v>1</v>
      </c>
      <c r="BB761" s="247">
        <v>1</v>
      </c>
      <c r="BC761" s="247">
        <v>1</v>
      </c>
      <c r="BD761" s="247">
        <v>1</v>
      </c>
      <c r="BE761" s="247">
        <v>1</v>
      </c>
      <c r="BF761" s="247">
        <v>1</v>
      </c>
      <c r="BG761" s="247">
        <v>1</v>
      </c>
      <c r="BH761" s="247">
        <v>1</v>
      </c>
      <c r="BI761" s="247">
        <v>1</v>
      </c>
      <c r="BJ761" s="247">
        <v>1</v>
      </c>
      <c r="BK761" s="247">
        <v>1</v>
      </c>
      <c r="BL761" s="247"/>
      <c r="BM761" s="248"/>
    </row>
    <row r="762" spans="1:65" s="236" customFormat="1" ht="5.25">
      <c r="A762" s="243">
        <v>551</v>
      </c>
      <c r="B762" s="249" t="s">
        <v>274</v>
      </c>
      <c r="C762" s="245" t="s">
        <v>526</v>
      </c>
      <c r="D762" s="246">
        <v>0.075</v>
      </c>
      <c r="E762" s="247">
        <v>1</v>
      </c>
      <c r="F762" s="247">
        <v>1</v>
      </c>
      <c r="G762" s="247">
        <v>1</v>
      </c>
      <c r="H762" s="247">
        <v>1</v>
      </c>
      <c r="I762" s="247">
        <v>1</v>
      </c>
      <c r="J762" s="247">
        <v>1</v>
      </c>
      <c r="K762" s="247">
        <v>1</v>
      </c>
      <c r="L762" s="247">
        <v>1</v>
      </c>
      <c r="M762" s="247">
        <v>1</v>
      </c>
      <c r="N762" s="247">
        <v>1</v>
      </c>
      <c r="O762" s="247">
        <v>1</v>
      </c>
      <c r="P762" s="247">
        <v>1</v>
      </c>
      <c r="Q762" s="247">
        <v>1</v>
      </c>
      <c r="R762" s="247">
        <v>1</v>
      </c>
      <c r="S762" s="247">
        <v>1</v>
      </c>
      <c r="T762" s="247">
        <v>1</v>
      </c>
      <c r="U762" s="247">
        <v>1</v>
      </c>
      <c r="V762" s="247">
        <v>1</v>
      </c>
      <c r="W762" s="247">
        <v>1</v>
      </c>
      <c r="X762" s="247">
        <v>1</v>
      </c>
      <c r="Y762" s="247">
        <v>1</v>
      </c>
      <c r="Z762" s="247">
        <v>1</v>
      </c>
      <c r="AA762" s="247">
        <v>1</v>
      </c>
      <c r="AB762" s="247">
        <v>1</v>
      </c>
      <c r="AC762" s="247">
        <v>1</v>
      </c>
      <c r="AD762" s="247">
        <v>1</v>
      </c>
      <c r="AE762" s="247">
        <v>1</v>
      </c>
      <c r="AF762" s="247">
        <v>1</v>
      </c>
      <c r="AG762" s="247">
        <v>1</v>
      </c>
      <c r="AH762" s="247">
        <v>1</v>
      </c>
      <c r="AI762" s="247">
        <v>1</v>
      </c>
      <c r="AJ762" s="247">
        <v>1</v>
      </c>
      <c r="AK762" s="247">
        <v>1</v>
      </c>
      <c r="AL762" s="247">
        <v>1</v>
      </c>
      <c r="AM762" s="247">
        <v>1</v>
      </c>
      <c r="AN762" s="247">
        <v>1</v>
      </c>
      <c r="AO762" s="247">
        <v>1</v>
      </c>
      <c r="AP762" s="247">
        <v>1</v>
      </c>
      <c r="AQ762" s="247">
        <v>1</v>
      </c>
      <c r="AR762" s="247">
        <v>1</v>
      </c>
      <c r="AS762" s="247">
        <v>1</v>
      </c>
      <c r="AT762" s="247">
        <v>1</v>
      </c>
      <c r="AU762" s="247">
        <v>1</v>
      </c>
      <c r="AV762" s="247">
        <v>1</v>
      </c>
      <c r="AW762" s="247">
        <v>1</v>
      </c>
      <c r="AX762" s="247">
        <v>1</v>
      </c>
      <c r="AY762" s="247">
        <v>1</v>
      </c>
      <c r="AZ762" s="247">
        <v>1</v>
      </c>
      <c r="BA762" s="247">
        <v>1</v>
      </c>
      <c r="BB762" s="247">
        <v>1</v>
      </c>
      <c r="BC762" s="247">
        <v>1</v>
      </c>
      <c r="BD762" s="247">
        <v>1</v>
      </c>
      <c r="BE762" s="247">
        <v>1</v>
      </c>
      <c r="BF762" s="247">
        <v>1</v>
      </c>
      <c r="BG762" s="247">
        <v>1</v>
      </c>
      <c r="BH762" s="247">
        <v>1</v>
      </c>
      <c r="BI762" s="247">
        <v>1</v>
      </c>
      <c r="BJ762" s="247">
        <v>1</v>
      </c>
      <c r="BK762" s="247">
        <v>1</v>
      </c>
      <c r="BL762" s="247"/>
      <c r="BM762" s="248"/>
    </row>
    <row r="763" spans="1:65" s="236" customFormat="1" ht="5.25">
      <c r="A763" s="243">
        <v>552</v>
      </c>
      <c r="B763" s="249" t="s">
        <v>275</v>
      </c>
      <c r="C763" s="257" t="s">
        <v>526</v>
      </c>
      <c r="D763" s="246">
        <v>0.07</v>
      </c>
      <c r="E763" s="247">
        <v>1</v>
      </c>
      <c r="F763" s="247">
        <v>1</v>
      </c>
      <c r="G763" s="247">
        <v>1</v>
      </c>
      <c r="H763" s="247">
        <v>1</v>
      </c>
      <c r="I763" s="247">
        <v>1</v>
      </c>
      <c r="J763" s="247">
        <v>1</v>
      </c>
      <c r="K763" s="247">
        <v>1</v>
      </c>
      <c r="L763" s="247">
        <v>1</v>
      </c>
      <c r="M763" s="247">
        <v>1</v>
      </c>
      <c r="N763" s="247">
        <v>1</v>
      </c>
      <c r="O763" s="247">
        <v>1</v>
      </c>
      <c r="P763" s="247">
        <v>1</v>
      </c>
      <c r="Q763" s="247">
        <v>1</v>
      </c>
      <c r="R763" s="247">
        <v>1</v>
      </c>
      <c r="S763" s="247">
        <v>1</v>
      </c>
      <c r="T763" s="247">
        <v>1</v>
      </c>
      <c r="U763" s="247">
        <v>1</v>
      </c>
      <c r="V763" s="247">
        <v>1</v>
      </c>
      <c r="W763" s="247">
        <v>1</v>
      </c>
      <c r="X763" s="247">
        <v>1</v>
      </c>
      <c r="Y763" s="247">
        <v>1</v>
      </c>
      <c r="Z763" s="247">
        <v>1</v>
      </c>
      <c r="AA763" s="247">
        <v>1</v>
      </c>
      <c r="AB763" s="247">
        <v>1</v>
      </c>
      <c r="AC763" s="247">
        <v>1</v>
      </c>
      <c r="AD763" s="247">
        <v>1</v>
      </c>
      <c r="AE763" s="247">
        <v>1</v>
      </c>
      <c r="AF763" s="247">
        <v>1</v>
      </c>
      <c r="AG763" s="247">
        <v>1</v>
      </c>
      <c r="AH763" s="247">
        <v>1</v>
      </c>
      <c r="AI763" s="247">
        <v>1</v>
      </c>
      <c r="AJ763" s="247">
        <v>1</v>
      </c>
      <c r="AK763" s="247">
        <v>1</v>
      </c>
      <c r="AL763" s="247">
        <v>1</v>
      </c>
      <c r="AM763" s="247">
        <v>1</v>
      </c>
      <c r="AN763" s="247">
        <v>1</v>
      </c>
      <c r="AO763" s="247">
        <v>1</v>
      </c>
      <c r="AP763" s="247">
        <v>1</v>
      </c>
      <c r="AQ763" s="247">
        <v>1</v>
      </c>
      <c r="AR763" s="247">
        <v>1</v>
      </c>
      <c r="AS763" s="247">
        <v>1</v>
      </c>
      <c r="AT763" s="247">
        <v>1</v>
      </c>
      <c r="AU763" s="247">
        <v>1</v>
      </c>
      <c r="AV763" s="247">
        <v>1</v>
      </c>
      <c r="AW763" s="247">
        <v>1</v>
      </c>
      <c r="AX763" s="247">
        <v>1</v>
      </c>
      <c r="AY763" s="247">
        <v>1</v>
      </c>
      <c r="AZ763" s="247">
        <v>1</v>
      </c>
      <c r="BA763" s="247">
        <v>1</v>
      </c>
      <c r="BB763" s="247">
        <v>1</v>
      </c>
      <c r="BC763" s="247">
        <v>1</v>
      </c>
      <c r="BD763" s="247">
        <v>1</v>
      </c>
      <c r="BE763" s="247">
        <v>1</v>
      </c>
      <c r="BF763" s="247">
        <v>1</v>
      </c>
      <c r="BG763" s="247">
        <v>1</v>
      </c>
      <c r="BH763" s="247">
        <v>1</v>
      </c>
      <c r="BI763" s="247">
        <v>1</v>
      </c>
      <c r="BJ763" s="247">
        <v>1</v>
      </c>
      <c r="BK763" s="247">
        <v>1</v>
      </c>
      <c r="BL763" s="247"/>
      <c r="BM763" s="248"/>
    </row>
    <row r="764" spans="1:65" s="236" customFormat="1" ht="5.25">
      <c r="A764" s="243">
        <v>553</v>
      </c>
      <c r="B764" s="249" t="s">
        <v>361</v>
      </c>
      <c r="C764" s="257" t="s">
        <v>526</v>
      </c>
      <c r="D764" s="246">
        <v>0.072</v>
      </c>
      <c r="E764" s="247">
        <v>1</v>
      </c>
      <c r="F764" s="247">
        <v>1</v>
      </c>
      <c r="G764" s="247">
        <v>1</v>
      </c>
      <c r="H764" s="247">
        <v>1</v>
      </c>
      <c r="I764" s="247">
        <v>1</v>
      </c>
      <c r="J764" s="247">
        <v>1</v>
      </c>
      <c r="K764" s="247">
        <v>1</v>
      </c>
      <c r="L764" s="247">
        <v>1</v>
      </c>
      <c r="M764" s="247">
        <v>1</v>
      </c>
      <c r="N764" s="247">
        <v>1</v>
      </c>
      <c r="O764" s="247">
        <v>1</v>
      </c>
      <c r="P764" s="247">
        <v>1</v>
      </c>
      <c r="Q764" s="247">
        <v>1</v>
      </c>
      <c r="R764" s="247">
        <v>1</v>
      </c>
      <c r="S764" s="247">
        <v>1</v>
      </c>
      <c r="T764" s="247">
        <v>1</v>
      </c>
      <c r="U764" s="247">
        <v>1</v>
      </c>
      <c r="V764" s="247">
        <v>1</v>
      </c>
      <c r="W764" s="247">
        <v>1</v>
      </c>
      <c r="X764" s="247">
        <v>1</v>
      </c>
      <c r="Y764" s="247">
        <v>1</v>
      </c>
      <c r="Z764" s="247">
        <v>1</v>
      </c>
      <c r="AA764" s="247">
        <v>1</v>
      </c>
      <c r="AB764" s="247">
        <v>1</v>
      </c>
      <c r="AC764" s="247">
        <v>1</v>
      </c>
      <c r="AD764" s="247">
        <v>1</v>
      </c>
      <c r="AE764" s="247">
        <v>1</v>
      </c>
      <c r="AF764" s="247">
        <v>1</v>
      </c>
      <c r="AG764" s="247">
        <v>1</v>
      </c>
      <c r="AH764" s="247">
        <v>1</v>
      </c>
      <c r="AI764" s="247">
        <v>1</v>
      </c>
      <c r="AJ764" s="247">
        <v>1</v>
      </c>
      <c r="AK764" s="247">
        <v>1</v>
      </c>
      <c r="AL764" s="247">
        <v>1</v>
      </c>
      <c r="AM764" s="247">
        <v>1</v>
      </c>
      <c r="AN764" s="247">
        <v>1</v>
      </c>
      <c r="AO764" s="247">
        <v>1</v>
      </c>
      <c r="AP764" s="247">
        <v>1</v>
      </c>
      <c r="AQ764" s="247">
        <v>1</v>
      </c>
      <c r="AR764" s="247">
        <v>1</v>
      </c>
      <c r="AS764" s="247">
        <v>1</v>
      </c>
      <c r="AT764" s="247">
        <v>1</v>
      </c>
      <c r="AU764" s="247">
        <v>1</v>
      </c>
      <c r="AV764" s="247">
        <v>1</v>
      </c>
      <c r="AW764" s="247">
        <v>1</v>
      </c>
      <c r="AX764" s="247">
        <v>1</v>
      </c>
      <c r="AY764" s="247">
        <v>1</v>
      </c>
      <c r="AZ764" s="247">
        <v>1</v>
      </c>
      <c r="BA764" s="247">
        <v>1</v>
      </c>
      <c r="BB764" s="247">
        <v>1</v>
      </c>
      <c r="BC764" s="247">
        <v>1</v>
      </c>
      <c r="BD764" s="247">
        <v>1</v>
      </c>
      <c r="BE764" s="247">
        <v>1</v>
      </c>
      <c r="BF764" s="247">
        <v>1</v>
      </c>
      <c r="BG764" s="247">
        <v>1</v>
      </c>
      <c r="BH764" s="247">
        <v>1</v>
      </c>
      <c r="BI764" s="247">
        <v>1</v>
      </c>
      <c r="BJ764" s="247">
        <v>1</v>
      </c>
      <c r="BK764" s="247">
        <v>1</v>
      </c>
      <c r="BL764" s="247"/>
      <c r="BM764" s="248"/>
    </row>
    <row r="765" spans="1:65" s="236" customFormat="1" ht="5.25">
      <c r="A765" s="243">
        <v>554</v>
      </c>
      <c r="B765" s="249" t="s">
        <v>255</v>
      </c>
      <c r="C765" s="257" t="s">
        <v>526</v>
      </c>
      <c r="D765" s="246">
        <v>0.055</v>
      </c>
      <c r="E765" s="247">
        <v>1</v>
      </c>
      <c r="F765" s="247">
        <v>1</v>
      </c>
      <c r="G765" s="247">
        <v>1</v>
      </c>
      <c r="H765" s="247">
        <v>1</v>
      </c>
      <c r="I765" s="247">
        <v>1</v>
      </c>
      <c r="J765" s="247">
        <v>1</v>
      </c>
      <c r="K765" s="247">
        <v>1</v>
      </c>
      <c r="L765" s="247">
        <v>1</v>
      </c>
      <c r="M765" s="247">
        <v>1</v>
      </c>
      <c r="N765" s="247">
        <v>1</v>
      </c>
      <c r="O765" s="247">
        <v>1</v>
      </c>
      <c r="P765" s="247">
        <v>1</v>
      </c>
      <c r="Q765" s="247">
        <v>1</v>
      </c>
      <c r="R765" s="247">
        <v>1</v>
      </c>
      <c r="S765" s="247">
        <v>1</v>
      </c>
      <c r="T765" s="247">
        <v>1</v>
      </c>
      <c r="U765" s="247">
        <v>1</v>
      </c>
      <c r="V765" s="247">
        <v>1</v>
      </c>
      <c r="W765" s="247">
        <v>1</v>
      </c>
      <c r="X765" s="247">
        <v>1</v>
      </c>
      <c r="Y765" s="247">
        <v>1</v>
      </c>
      <c r="Z765" s="247">
        <v>1</v>
      </c>
      <c r="AA765" s="247">
        <v>1</v>
      </c>
      <c r="AB765" s="247">
        <v>1</v>
      </c>
      <c r="AC765" s="247">
        <v>1</v>
      </c>
      <c r="AD765" s="247">
        <v>1</v>
      </c>
      <c r="AE765" s="247">
        <v>1</v>
      </c>
      <c r="AF765" s="247">
        <v>1</v>
      </c>
      <c r="AG765" s="247">
        <v>1</v>
      </c>
      <c r="AH765" s="247">
        <v>1</v>
      </c>
      <c r="AI765" s="247">
        <v>1</v>
      </c>
      <c r="AJ765" s="247">
        <v>1</v>
      </c>
      <c r="AK765" s="247">
        <v>1</v>
      </c>
      <c r="AL765" s="247">
        <v>1</v>
      </c>
      <c r="AM765" s="247">
        <v>1</v>
      </c>
      <c r="AN765" s="247">
        <v>1</v>
      </c>
      <c r="AO765" s="247">
        <v>1</v>
      </c>
      <c r="AP765" s="247">
        <v>1</v>
      </c>
      <c r="AQ765" s="247">
        <v>1</v>
      </c>
      <c r="AR765" s="247">
        <v>1</v>
      </c>
      <c r="AS765" s="247">
        <v>1</v>
      </c>
      <c r="AT765" s="247">
        <v>1</v>
      </c>
      <c r="AU765" s="247">
        <v>1</v>
      </c>
      <c r="AV765" s="247">
        <v>1</v>
      </c>
      <c r="AW765" s="247">
        <v>1</v>
      </c>
      <c r="AX765" s="247">
        <v>1</v>
      </c>
      <c r="AY765" s="247">
        <v>1</v>
      </c>
      <c r="AZ765" s="247">
        <v>1</v>
      </c>
      <c r="BA765" s="247">
        <v>1</v>
      </c>
      <c r="BB765" s="247">
        <v>1</v>
      </c>
      <c r="BC765" s="247">
        <v>1</v>
      </c>
      <c r="BD765" s="247">
        <v>1</v>
      </c>
      <c r="BE765" s="247">
        <v>1</v>
      </c>
      <c r="BF765" s="247">
        <v>1</v>
      </c>
      <c r="BG765" s="247">
        <v>1</v>
      </c>
      <c r="BH765" s="247">
        <v>1</v>
      </c>
      <c r="BI765" s="247">
        <v>1</v>
      </c>
      <c r="BJ765" s="247">
        <v>1</v>
      </c>
      <c r="BK765" s="247">
        <v>1</v>
      </c>
      <c r="BL765" s="247"/>
      <c r="BM765" s="248"/>
    </row>
    <row r="766" spans="1:65" s="236" customFormat="1" ht="5.25">
      <c r="A766" s="243">
        <v>555</v>
      </c>
      <c r="B766" s="249" t="s">
        <v>256</v>
      </c>
      <c r="C766" s="257" t="s">
        <v>526</v>
      </c>
      <c r="D766" s="246">
        <v>0.03</v>
      </c>
      <c r="E766" s="247">
        <v>1</v>
      </c>
      <c r="F766" s="247">
        <v>1</v>
      </c>
      <c r="G766" s="247">
        <v>1</v>
      </c>
      <c r="H766" s="247">
        <v>1</v>
      </c>
      <c r="I766" s="247">
        <v>1</v>
      </c>
      <c r="J766" s="247">
        <v>1</v>
      </c>
      <c r="K766" s="247">
        <v>1</v>
      </c>
      <c r="L766" s="247">
        <v>1</v>
      </c>
      <c r="M766" s="247">
        <v>1</v>
      </c>
      <c r="N766" s="247">
        <v>1</v>
      </c>
      <c r="O766" s="247">
        <v>1</v>
      </c>
      <c r="P766" s="247">
        <v>1</v>
      </c>
      <c r="Q766" s="247">
        <v>1</v>
      </c>
      <c r="R766" s="247">
        <v>1</v>
      </c>
      <c r="S766" s="247">
        <v>1</v>
      </c>
      <c r="T766" s="247">
        <v>1</v>
      </c>
      <c r="U766" s="247">
        <v>1</v>
      </c>
      <c r="V766" s="247">
        <v>1</v>
      </c>
      <c r="W766" s="247">
        <v>1</v>
      </c>
      <c r="X766" s="247">
        <v>1</v>
      </c>
      <c r="Y766" s="247">
        <v>1</v>
      </c>
      <c r="Z766" s="247">
        <v>1</v>
      </c>
      <c r="AA766" s="247">
        <v>1</v>
      </c>
      <c r="AB766" s="247">
        <v>1</v>
      </c>
      <c r="AC766" s="247">
        <v>1</v>
      </c>
      <c r="AD766" s="247">
        <v>1</v>
      </c>
      <c r="AE766" s="247">
        <v>1</v>
      </c>
      <c r="AF766" s="247">
        <v>1</v>
      </c>
      <c r="AG766" s="247">
        <v>1</v>
      </c>
      <c r="AH766" s="247">
        <v>1</v>
      </c>
      <c r="AI766" s="247">
        <v>1</v>
      </c>
      <c r="AJ766" s="247">
        <v>1</v>
      </c>
      <c r="AK766" s="247">
        <v>1</v>
      </c>
      <c r="AL766" s="247">
        <v>1</v>
      </c>
      <c r="AM766" s="247">
        <v>1</v>
      </c>
      <c r="AN766" s="247">
        <v>1</v>
      </c>
      <c r="AO766" s="247">
        <v>1</v>
      </c>
      <c r="AP766" s="247">
        <v>1</v>
      </c>
      <c r="AQ766" s="247">
        <v>1</v>
      </c>
      <c r="AR766" s="247">
        <v>1</v>
      </c>
      <c r="AS766" s="247">
        <v>1</v>
      </c>
      <c r="AT766" s="247">
        <v>1</v>
      </c>
      <c r="AU766" s="247">
        <v>1</v>
      </c>
      <c r="AV766" s="247">
        <v>1</v>
      </c>
      <c r="AW766" s="247">
        <v>1</v>
      </c>
      <c r="AX766" s="247">
        <v>1</v>
      </c>
      <c r="AY766" s="247">
        <v>1</v>
      </c>
      <c r="AZ766" s="247">
        <v>1</v>
      </c>
      <c r="BA766" s="247">
        <v>1</v>
      </c>
      <c r="BB766" s="247">
        <v>1</v>
      </c>
      <c r="BC766" s="247">
        <v>1</v>
      </c>
      <c r="BD766" s="247">
        <v>1</v>
      </c>
      <c r="BE766" s="247">
        <v>1</v>
      </c>
      <c r="BF766" s="247">
        <v>1</v>
      </c>
      <c r="BG766" s="247">
        <v>1</v>
      </c>
      <c r="BH766" s="247">
        <v>1</v>
      </c>
      <c r="BI766" s="247">
        <v>1</v>
      </c>
      <c r="BJ766" s="247">
        <v>1</v>
      </c>
      <c r="BK766" s="247">
        <v>1</v>
      </c>
      <c r="BL766" s="247"/>
      <c r="BM766" s="248"/>
    </row>
    <row r="767" spans="1:65" s="236" customFormat="1" ht="5.25">
      <c r="A767" s="243">
        <v>556</v>
      </c>
      <c r="B767" s="249" t="s">
        <v>257</v>
      </c>
      <c r="C767" s="257" t="s">
        <v>526</v>
      </c>
      <c r="D767" s="246">
        <v>0.055</v>
      </c>
      <c r="E767" s="247">
        <v>1</v>
      </c>
      <c r="F767" s="247">
        <v>1</v>
      </c>
      <c r="G767" s="247">
        <v>1</v>
      </c>
      <c r="H767" s="247">
        <v>1</v>
      </c>
      <c r="I767" s="247">
        <v>1</v>
      </c>
      <c r="J767" s="247">
        <v>1</v>
      </c>
      <c r="K767" s="247">
        <v>1</v>
      </c>
      <c r="L767" s="247">
        <v>1</v>
      </c>
      <c r="M767" s="247">
        <v>1</v>
      </c>
      <c r="N767" s="247">
        <v>1</v>
      </c>
      <c r="O767" s="247">
        <v>1</v>
      </c>
      <c r="P767" s="247">
        <v>1</v>
      </c>
      <c r="Q767" s="247">
        <v>1</v>
      </c>
      <c r="R767" s="247">
        <v>1</v>
      </c>
      <c r="S767" s="247">
        <v>1</v>
      </c>
      <c r="T767" s="247">
        <v>1</v>
      </c>
      <c r="U767" s="247">
        <v>1</v>
      </c>
      <c r="V767" s="247">
        <v>1</v>
      </c>
      <c r="W767" s="247">
        <v>1</v>
      </c>
      <c r="X767" s="247">
        <v>1</v>
      </c>
      <c r="Y767" s="247">
        <v>1</v>
      </c>
      <c r="Z767" s="247">
        <v>1</v>
      </c>
      <c r="AA767" s="247">
        <v>1</v>
      </c>
      <c r="AB767" s="247">
        <v>1</v>
      </c>
      <c r="AC767" s="247">
        <v>1</v>
      </c>
      <c r="AD767" s="247">
        <v>1</v>
      </c>
      <c r="AE767" s="247">
        <v>1</v>
      </c>
      <c r="AF767" s="247">
        <v>1</v>
      </c>
      <c r="AG767" s="247">
        <v>1</v>
      </c>
      <c r="AH767" s="247">
        <v>1</v>
      </c>
      <c r="AI767" s="247">
        <v>1</v>
      </c>
      <c r="AJ767" s="247">
        <v>1</v>
      </c>
      <c r="AK767" s="247">
        <v>1</v>
      </c>
      <c r="AL767" s="247">
        <v>1</v>
      </c>
      <c r="AM767" s="247">
        <v>1</v>
      </c>
      <c r="AN767" s="247">
        <v>1</v>
      </c>
      <c r="AO767" s="247">
        <v>1</v>
      </c>
      <c r="AP767" s="247">
        <v>1</v>
      </c>
      <c r="AQ767" s="247">
        <v>1</v>
      </c>
      <c r="AR767" s="247">
        <v>1</v>
      </c>
      <c r="AS767" s="247">
        <v>1</v>
      </c>
      <c r="AT767" s="247">
        <v>1</v>
      </c>
      <c r="AU767" s="247">
        <v>1</v>
      </c>
      <c r="AV767" s="247">
        <v>1</v>
      </c>
      <c r="AW767" s="247">
        <v>1</v>
      </c>
      <c r="AX767" s="247">
        <v>1</v>
      </c>
      <c r="AY767" s="247">
        <v>1</v>
      </c>
      <c r="AZ767" s="247">
        <v>1</v>
      </c>
      <c r="BA767" s="247">
        <v>1</v>
      </c>
      <c r="BB767" s="247">
        <v>1</v>
      </c>
      <c r="BC767" s="247">
        <v>1</v>
      </c>
      <c r="BD767" s="247">
        <v>1</v>
      </c>
      <c r="BE767" s="247">
        <v>1</v>
      </c>
      <c r="BF767" s="247">
        <v>1</v>
      </c>
      <c r="BG767" s="247">
        <v>1</v>
      </c>
      <c r="BH767" s="247">
        <v>1</v>
      </c>
      <c r="BI767" s="247">
        <v>1</v>
      </c>
      <c r="BJ767" s="247">
        <v>1</v>
      </c>
      <c r="BK767" s="247">
        <v>1</v>
      </c>
      <c r="BL767" s="247"/>
      <c r="BM767" s="248"/>
    </row>
    <row r="768" spans="1:65" s="236" customFormat="1" ht="5.25">
      <c r="A768" s="243">
        <v>557</v>
      </c>
      <c r="B768" s="249" t="s">
        <v>296</v>
      </c>
      <c r="C768" s="257" t="s">
        <v>526</v>
      </c>
      <c r="D768" s="246">
        <v>0.03</v>
      </c>
      <c r="E768" s="247">
        <v>1</v>
      </c>
      <c r="F768" s="247">
        <v>1</v>
      </c>
      <c r="G768" s="247">
        <v>1</v>
      </c>
      <c r="H768" s="247">
        <v>1</v>
      </c>
      <c r="I768" s="247">
        <v>1</v>
      </c>
      <c r="J768" s="247">
        <v>1</v>
      </c>
      <c r="K768" s="247">
        <v>1</v>
      </c>
      <c r="L768" s="247">
        <v>1</v>
      </c>
      <c r="M768" s="247">
        <v>1</v>
      </c>
      <c r="N768" s="247">
        <v>1</v>
      </c>
      <c r="O768" s="247">
        <v>1</v>
      </c>
      <c r="P768" s="247">
        <v>1</v>
      </c>
      <c r="Q768" s="247">
        <v>1</v>
      </c>
      <c r="R768" s="247">
        <v>1</v>
      </c>
      <c r="S768" s="247">
        <v>1</v>
      </c>
      <c r="T768" s="247">
        <v>1</v>
      </c>
      <c r="U768" s="247">
        <v>1</v>
      </c>
      <c r="V768" s="247">
        <v>1</v>
      </c>
      <c r="W768" s="247">
        <v>1</v>
      </c>
      <c r="X768" s="247">
        <v>1</v>
      </c>
      <c r="Y768" s="247">
        <v>1</v>
      </c>
      <c r="Z768" s="247">
        <v>1</v>
      </c>
      <c r="AA768" s="247">
        <v>1</v>
      </c>
      <c r="AB768" s="247">
        <v>1</v>
      </c>
      <c r="AC768" s="247">
        <v>1</v>
      </c>
      <c r="AD768" s="247">
        <v>1</v>
      </c>
      <c r="AE768" s="247">
        <v>1</v>
      </c>
      <c r="AF768" s="247">
        <v>1</v>
      </c>
      <c r="AG768" s="247">
        <v>1</v>
      </c>
      <c r="AH768" s="247">
        <v>1</v>
      </c>
      <c r="AI768" s="247">
        <v>1</v>
      </c>
      <c r="AJ768" s="247">
        <v>1</v>
      </c>
      <c r="AK768" s="247">
        <v>1</v>
      </c>
      <c r="AL768" s="247">
        <v>1</v>
      </c>
      <c r="AM768" s="247">
        <v>1</v>
      </c>
      <c r="AN768" s="247">
        <v>1</v>
      </c>
      <c r="AO768" s="247">
        <v>1</v>
      </c>
      <c r="AP768" s="247">
        <v>1</v>
      </c>
      <c r="AQ768" s="247">
        <v>1</v>
      </c>
      <c r="AR768" s="247">
        <v>1</v>
      </c>
      <c r="AS768" s="247">
        <v>1</v>
      </c>
      <c r="AT768" s="247">
        <v>1</v>
      </c>
      <c r="AU768" s="247">
        <v>1</v>
      </c>
      <c r="AV768" s="247">
        <v>1</v>
      </c>
      <c r="AW768" s="247">
        <v>1</v>
      </c>
      <c r="AX768" s="247">
        <v>1</v>
      </c>
      <c r="AY768" s="247">
        <v>1</v>
      </c>
      <c r="AZ768" s="247">
        <v>1</v>
      </c>
      <c r="BA768" s="247">
        <v>1</v>
      </c>
      <c r="BB768" s="247">
        <v>1</v>
      </c>
      <c r="BC768" s="247">
        <v>1</v>
      </c>
      <c r="BD768" s="247">
        <v>1</v>
      </c>
      <c r="BE768" s="247">
        <v>1</v>
      </c>
      <c r="BF768" s="247">
        <v>1</v>
      </c>
      <c r="BG768" s="247">
        <v>1</v>
      </c>
      <c r="BH768" s="247">
        <v>1</v>
      </c>
      <c r="BI768" s="247">
        <v>1</v>
      </c>
      <c r="BJ768" s="247">
        <v>1</v>
      </c>
      <c r="BK768" s="247">
        <v>1</v>
      </c>
      <c r="BL768" s="247"/>
      <c r="BM768" s="248"/>
    </row>
    <row r="769" spans="1:65" s="236" customFormat="1" ht="5.25">
      <c r="A769" s="243">
        <v>558</v>
      </c>
      <c r="B769" s="249" t="s">
        <v>190</v>
      </c>
      <c r="C769" s="257" t="s">
        <v>526</v>
      </c>
      <c r="D769" s="246">
        <v>0.025</v>
      </c>
      <c r="E769" s="247">
        <v>1</v>
      </c>
      <c r="F769" s="247">
        <v>1</v>
      </c>
      <c r="G769" s="247">
        <v>1</v>
      </c>
      <c r="H769" s="247">
        <v>1</v>
      </c>
      <c r="I769" s="247">
        <v>1</v>
      </c>
      <c r="J769" s="247">
        <v>1</v>
      </c>
      <c r="K769" s="247">
        <v>1</v>
      </c>
      <c r="L769" s="247">
        <v>1</v>
      </c>
      <c r="M769" s="247">
        <v>1</v>
      </c>
      <c r="N769" s="247">
        <v>1</v>
      </c>
      <c r="O769" s="247">
        <v>1</v>
      </c>
      <c r="P769" s="247">
        <v>1</v>
      </c>
      <c r="Q769" s="247">
        <v>1</v>
      </c>
      <c r="R769" s="247">
        <v>1</v>
      </c>
      <c r="S769" s="247">
        <v>1</v>
      </c>
      <c r="T769" s="247">
        <v>1</v>
      </c>
      <c r="U769" s="247">
        <v>1</v>
      </c>
      <c r="V769" s="247">
        <v>1</v>
      </c>
      <c r="W769" s="247">
        <v>1</v>
      </c>
      <c r="X769" s="247">
        <v>1</v>
      </c>
      <c r="Y769" s="247">
        <v>1</v>
      </c>
      <c r="Z769" s="247">
        <v>1</v>
      </c>
      <c r="AA769" s="247">
        <v>1</v>
      </c>
      <c r="AB769" s="247">
        <v>1</v>
      </c>
      <c r="AC769" s="247">
        <v>1</v>
      </c>
      <c r="AD769" s="247">
        <v>1</v>
      </c>
      <c r="AE769" s="247">
        <v>1</v>
      </c>
      <c r="AF769" s="247">
        <v>1</v>
      </c>
      <c r="AG769" s="247">
        <v>1</v>
      </c>
      <c r="AH769" s="247">
        <v>1</v>
      </c>
      <c r="AI769" s="247">
        <v>1</v>
      </c>
      <c r="AJ769" s="247">
        <v>1</v>
      </c>
      <c r="AK769" s="247">
        <v>1</v>
      </c>
      <c r="AL769" s="247">
        <v>1</v>
      </c>
      <c r="AM769" s="247">
        <v>1</v>
      </c>
      <c r="AN769" s="247">
        <v>1</v>
      </c>
      <c r="AO769" s="247">
        <v>1</v>
      </c>
      <c r="AP769" s="247">
        <v>1</v>
      </c>
      <c r="AQ769" s="247">
        <v>1</v>
      </c>
      <c r="AR769" s="247">
        <v>1</v>
      </c>
      <c r="AS769" s="247">
        <v>1</v>
      </c>
      <c r="AT769" s="247">
        <v>1</v>
      </c>
      <c r="AU769" s="247">
        <v>1</v>
      </c>
      <c r="AV769" s="247">
        <v>1</v>
      </c>
      <c r="AW769" s="247">
        <v>1</v>
      </c>
      <c r="AX769" s="247">
        <v>1</v>
      </c>
      <c r="AY769" s="247">
        <v>1</v>
      </c>
      <c r="AZ769" s="247">
        <v>1</v>
      </c>
      <c r="BA769" s="247">
        <v>1</v>
      </c>
      <c r="BB769" s="247">
        <v>1</v>
      </c>
      <c r="BC769" s="247">
        <v>1</v>
      </c>
      <c r="BD769" s="247">
        <v>1</v>
      </c>
      <c r="BE769" s="247">
        <v>1</v>
      </c>
      <c r="BF769" s="247">
        <v>1</v>
      </c>
      <c r="BG769" s="247">
        <v>1</v>
      </c>
      <c r="BH769" s="247">
        <v>1</v>
      </c>
      <c r="BI769" s="247">
        <v>1</v>
      </c>
      <c r="BJ769" s="247">
        <v>1</v>
      </c>
      <c r="BK769" s="247">
        <v>1</v>
      </c>
      <c r="BL769" s="247"/>
      <c r="BM769" s="248"/>
    </row>
    <row r="770" spans="1:65" s="236" customFormat="1" ht="5.25">
      <c r="A770" s="243">
        <v>559</v>
      </c>
      <c r="B770" s="249" t="s">
        <v>189</v>
      </c>
      <c r="C770" s="257" t="s">
        <v>1037</v>
      </c>
      <c r="D770" s="246">
        <v>0.08</v>
      </c>
      <c r="E770" s="247">
        <v>1</v>
      </c>
      <c r="F770" s="247">
        <v>1</v>
      </c>
      <c r="G770" s="247">
        <v>1</v>
      </c>
      <c r="H770" s="247">
        <v>1</v>
      </c>
      <c r="I770" s="247">
        <v>1</v>
      </c>
      <c r="J770" s="247">
        <v>1</v>
      </c>
      <c r="K770" s="247">
        <v>1</v>
      </c>
      <c r="L770" s="247">
        <v>1</v>
      </c>
      <c r="M770" s="247">
        <v>1</v>
      </c>
      <c r="N770" s="247">
        <v>1</v>
      </c>
      <c r="O770" s="247">
        <v>1</v>
      </c>
      <c r="P770" s="247">
        <v>1</v>
      </c>
      <c r="Q770" s="247">
        <v>1</v>
      </c>
      <c r="R770" s="247">
        <v>1</v>
      </c>
      <c r="S770" s="247">
        <v>1</v>
      </c>
      <c r="T770" s="247">
        <v>1</v>
      </c>
      <c r="U770" s="247">
        <v>1</v>
      </c>
      <c r="V770" s="247">
        <v>1</v>
      </c>
      <c r="W770" s="247">
        <v>1</v>
      </c>
      <c r="X770" s="247">
        <v>1</v>
      </c>
      <c r="Y770" s="247">
        <v>1</v>
      </c>
      <c r="Z770" s="247">
        <v>1</v>
      </c>
      <c r="AA770" s="247">
        <v>1</v>
      </c>
      <c r="AB770" s="247">
        <v>1</v>
      </c>
      <c r="AC770" s="247">
        <v>1</v>
      </c>
      <c r="AD770" s="247">
        <v>1</v>
      </c>
      <c r="AE770" s="247">
        <v>1</v>
      </c>
      <c r="AF770" s="247">
        <v>1</v>
      </c>
      <c r="AG770" s="247">
        <v>1</v>
      </c>
      <c r="AH770" s="247">
        <v>1</v>
      </c>
      <c r="AI770" s="247">
        <v>1</v>
      </c>
      <c r="AJ770" s="247">
        <v>1</v>
      </c>
      <c r="AK770" s="247">
        <v>1</v>
      </c>
      <c r="AL770" s="247">
        <v>1</v>
      </c>
      <c r="AM770" s="247">
        <v>1</v>
      </c>
      <c r="AN770" s="247">
        <v>1</v>
      </c>
      <c r="AO770" s="247">
        <v>1</v>
      </c>
      <c r="AP770" s="247">
        <v>1</v>
      </c>
      <c r="AQ770" s="247">
        <v>1</v>
      </c>
      <c r="AR770" s="247">
        <v>1</v>
      </c>
      <c r="AS770" s="247">
        <v>1</v>
      </c>
      <c r="AT770" s="247">
        <v>1</v>
      </c>
      <c r="AU770" s="247">
        <v>1</v>
      </c>
      <c r="AV770" s="247">
        <v>1</v>
      </c>
      <c r="AW770" s="247">
        <v>1</v>
      </c>
      <c r="AX770" s="247">
        <v>1</v>
      </c>
      <c r="AY770" s="247">
        <v>1</v>
      </c>
      <c r="AZ770" s="247">
        <v>1</v>
      </c>
      <c r="BA770" s="247">
        <v>1</v>
      </c>
      <c r="BB770" s="247">
        <v>1</v>
      </c>
      <c r="BC770" s="247">
        <v>1</v>
      </c>
      <c r="BD770" s="247">
        <v>1</v>
      </c>
      <c r="BE770" s="247">
        <v>1</v>
      </c>
      <c r="BF770" s="247">
        <v>1</v>
      </c>
      <c r="BG770" s="247">
        <v>1</v>
      </c>
      <c r="BH770" s="247">
        <v>1</v>
      </c>
      <c r="BI770" s="247">
        <v>1</v>
      </c>
      <c r="BJ770" s="247">
        <v>1</v>
      </c>
      <c r="BK770" s="247">
        <v>1</v>
      </c>
      <c r="BL770" s="247"/>
      <c r="BM770" s="248"/>
    </row>
    <row r="771" spans="1:65" s="236" customFormat="1" ht="5.25">
      <c r="A771" s="243">
        <v>560</v>
      </c>
      <c r="B771" s="249" t="s">
        <v>360</v>
      </c>
      <c r="C771" s="257" t="s">
        <v>1037</v>
      </c>
      <c r="D771" s="246">
        <v>0.06</v>
      </c>
      <c r="E771" s="247">
        <v>1</v>
      </c>
      <c r="F771" s="247">
        <v>1</v>
      </c>
      <c r="G771" s="247">
        <v>1</v>
      </c>
      <c r="H771" s="247">
        <v>1</v>
      </c>
      <c r="I771" s="247">
        <v>1</v>
      </c>
      <c r="J771" s="247">
        <v>1</v>
      </c>
      <c r="K771" s="247">
        <v>1</v>
      </c>
      <c r="L771" s="247">
        <v>1</v>
      </c>
      <c r="M771" s="247">
        <v>1</v>
      </c>
      <c r="N771" s="247">
        <v>1</v>
      </c>
      <c r="O771" s="247">
        <v>1</v>
      </c>
      <c r="P771" s="247">
        <v>1</v>
      </c>
      <c r="Q771" s="247">
        <v>1</v>
      </c>
      <c r="R771" s="247">
        <v>1</v>
      </c>
      <c r="S771" s="247">
        <v>1</v>
      </c>
      <c r="T771" s="247">
        <v>1</v>
      </c>
      <c r="U771" s="247">
        <v>1</v>
      </c>
      <c r="V771" s="247">
        <v>1</v>
      </c>
      <c r="W771" s="247">
        <v>1</v>
      </c>
      <c r="X771" s="247">
        <v>1</v>
      </c>
      <c r="Y771" s="247">
        <v>1</v>
      </c>
      <c r="Z771" s="247">
        <v>1</v>
      </c>
      <c r="AA771" s="247">
        <v>1</v>
      </c>
      <c r="AB771" s="247">
        <v>1</v>
      </c>
      <c r="AC771" s="247">
        <v>1</v>
      </c>
      <c r="AD771" s="247">
        <v>1</v>
      </c>
      <c r="AE771" s="247">
        <v>1</v>
      </c>
      <c r="AF771" s="247">
        <v>1</v>
      </c>
      <c r="AG771" s="247">
        <v>1</v>
      </c>
      <c r="AH771" s="247">
        <v>1</v>
      </c>
      <c r="AI771" s="247">
        <v>1</v>
      </c>
      <c r="AJ771" s="247">
        <v>1</v>
      </c>
      <c r="AK771" s="247">
        <v>1</v>
      </c>
      <c r="AL771" s="247">
        <v>1</v>
      </c>
      <c r="AM771" s="247">
        <v>1</v>
      </c>
      <c r="AN771" s="247">
        <v>1</v>
      </c>
      <c r="AO771" s="247">
        <v>1</v>
      </c>
      <c r="AP771" s="247">
        <v>1</v>
      </c>
      <c r="AQ771" s="247">
        <v>1</v>
      </c>
      <c r="AR771" s="247">
        <v>1</v>
      </c>
      <c r="AS771" s="247">
        <v>1</v>
      </c>
      <c r="AT771" s="247">
        <v>1</v>
      </c>
      <c r="AU771" s="247">
        <v>1</v>
      </c>
      <c r="AV771" s="247">
        <v>1</v>
      </c>
      <c r="AW771" s="247">
        <v>1</v>
      </c>
      <c r="AX771" s="247">
        <v>1</v>
      </c>
      <c r="AY771" s="247">
        <v>1</v>
      </c>
      <c r="AZ771" s="247">
        <v>1</v>
      </c>
      <c r="BA771" s="247">
        <v>1</v>
      </c>
      <c r="BB771" s="247">
        <v>1</v>
      </c>
      <c r="BC771" s="247">
        <v>1</v>
      </c>
      <c r="BD771" s="247">
        <v>1</v>
      </c>
      <c r="BE771" s="247">
        <v>1</v>
      </c>
      <c r="BF771" s="247">
        <v>1</v>
      </c>
      <c r="BG771" s="247">
        <v>1</v>
      </c>
      <c r="BH771" s="247">
        <v>1</v>
      </c>
      <c r="BI771" s="247">
        <v>1</v>
      </c>
      <c r="BJ771" s="247">
        <v>1</v>
      </c>
      <c r="BK771" s="247">
        <v>1</v>
      </c>
      <c r="BL771" s="247"/>
      <c r="BM771" s="248"/>
    </row>
    <row r="772" spans="1:65" s="236" customFormat="1" ht="5.25">
      <c r="A772" s="243">
        <v>561</v>
      </c>
      <c r="B772" s="249" t="s">
        <v>251</v>
      </c>
      <c r="C772" s="257" t="s">
        <v>1037</v>
      </c>
      <c r="D772" s="246">
        <v>0.06</v>
      </c>
      <c r="E772" s="247">
        <v>1</v>
      </c>
      <c r="F772" s="247">
        <v>1</v>
      </c>
      <c r="G772" s="247">
        <v>1</v>
      </c>
      <c r="H772" s="247">
        <v>1</v>
      </c>
      <c r="I772" s="247">
        <v>1</v>
      </c>
      <c r="J772" s="247">
        <v>1</v>
      </c>
      <c r="K772" s="247">
        <v>1</v>
      </c>
      <c r="L772" s="247">
        <v>1</v>
      </c>
      <c r="M772" s="247">
        <v>1</v>
      </c>
      <c r="N772" s="247">
        <v>1</v>
      </c>
      <c r="O772" s="247">
        <v>1</v>
      </c>
      <c r="P772" s="247">
        <v>1</v>
      </c>
      <c r="Q772" s="247">
        <v>1</v>
      </c>
      <c r="R772" s="247">
        <v>1</v>
      </c>
      <c r="S772" s="247">
        <v>1</v>
      </c>
      <c r="T772" s="247">
        <v>1</v>
      </c>
      <c r="U772" s="247">
        <v>1</v>
      </c>
      <c r="V772" s="247">
        <v>1</v>
      </c>
      <c r="W772" s="247">
        <v>1</v>
      </c>
      <c r="X772" s="247">
        <v>1</v>
      </c>
      <c r="Y772" s="247">
        <v>1</v>
      </c>
      <c r="Z772" s="247">
        <v>1</v>
      </c>
      <c r="AA772" s="247">
        <v>1</v>
      </c>
      <c r="AB772" s="247">
        <v>1</v>
      </c>
      <c r="AC772" s="247">
        <v>1</v>
      </c>
      <c r="AD772" s="247">
        <v>1</v>
      </c>
      <c r="AE772" s="247">
        <v>1</v>
      </c>
      <c r="AF772" s="247">
        <v>1</v>
      </c>
      <c r="AG772" s="247">
        <v>1</v>
      </c>
      <c r="AH772" s="247">
        <v>1</v>
      </c>
      <c r="AI772" s="247">
        <v>1</v>
      </c>
      <c r="AJ772" s="247">
        <v>1</v>
      </c>
      <c r="AK772" s="247">
        <v>1</v>
      </c>
      <c r="AL772" s="247">
        <v>1</v>
      </c>
      <c r="AM772" s="247">
        <v>1</v>
      </c>
      <c r="AN772" s="247">
        <v>1</v>
      </c>
      <c r="AO772" s="247">
        <v>1</v>
      </c>
      <c r="AP772" s="247">
        <v>1</v>
      </c>
      <c r="AQ772" s="247">
        <v>1</v>
      </c>
      <c r="AR772" s="247">
        <v>1</v>
      </c>
      <c r="AS772" s="247">
        <v>1</v>
      </c>
      <c r="AT772" s="247">
        <v>1</v>
      </c>
      <c r="AU772" s="247">
        <v>1</v>
      </c>
      <c r="AV772" s="247">
        <v>1</v>
      </c>
      <c r="AW772" s="247">
        <v>1</v>
      </c>
      <c r="AX772" s="247">
        <v>1</v>
      </c>
      <c r="AY772" s="247">
        <v>1</v>
      </c>
      <c r="AZ772" s="247">
        <v>1</v>
      </c>
      <c r="BA772" s="247">
        <v>1</v>
      </c>
      <c r="BB772" s="247">
        <v>1</v>
      </c>
      <c r="BC772" s="247">
        <v>1</v>
      </c>
      <c r="BD772" s="247">
        <v>1</v>
      </c>
      <c r="BE772" s="247">
        <v>1</v>
      </c>
      <c r="BF772" s="247">
        <v>1</v>
      </c>
      <c r="BG772" s="247">
        <v>1</v>
      </c>
      <c r="BH772" s="247">
        <v>1</v>
      </c>
      <c r="BI772" s="247">
        <v>1</v>
      </c>
      <c r="BJ772" s="247">
        <v>1</v>
      </c>
      <c r="BK772" s="247">
        <v>1</v>
      </c>
      <c r="BL772" s="247"/>
      <c r="BM772" s="248"/>
    </row>
    <row r="773" spans="1:65" s="236" customFormat="1" ht="5.25">
      <c r="A773" s="243">
        <v>562</v>
      </c>
      <c r="B773" s="249" t="s">
        <v>252</v>
      </c>
      <c r="C773" s="257" t="s">
        <v>1037</v>
      </c>
      <c r="D773" s="246">
        <v>0.035</v>
      </c>
      <c r="E773" s="247">
        <v>1</v>
      </c>
      <c r="F773" s="247">
        <v>1</v>
      </c>
      <c r="G773" s="247">
        <v>1</v>
      </c>
      <c r="H773" s="247">
        <v>1</v>
      </c>
      <c r="I773" s="247">
        <v>1</v>
      </c>
      <c r="J773" s="247">
        <v>1</v>
      </c>
      <c r="K773" s="247">
        <v>1</v>
      </c>
      <c r="L773" s="247">
        <v>1</v>
      </c>
      <c r="M773" s="247">
        <v>1</v>
      </c>
      <c r="N773" s="247">
        <v>1</v>
      </c>
      <c r="O773" s="247">
        <v>1</v>
      </c>
      <c r="P773" s="247">
        <v>1</v>
      </c>
      <c r="Q773" s="247">
        <v>1</v>
      </c>
      <c r="R773" s="247">
        <v>1</v>
      </c>
      <c r="S773" s="247">
        <v>1</v>
      </c>
      <c r="T773" s="247">
        <v>1</v>
      </c>
      <c r="U773" s="247">
        <v>1</v>
      </c>
      <c r="V773" s="247">
        <v>1</v>
      </c>
      <c r="W773" s="247">
        <v>1</v>
      </c>
      <c r="X773" s="247">
        <v>1</v>
      </c>
      <c r="Y773" s="247">
        <v>1</v>
      </c>
      <c r="Z773" s="247">
        <v>1</v>
      </c>
      <c r="AA773" s="247">
        <v>1</v>
      </c>
      <c r="AB773" s="247">
        <v>1</v>
      </c>
      <c r="AC773" s="247">
        <v>1</v>
      </c>
      <c r="AD773" s="247">
        <v>1</v>
      </c>
      <c r="AE773" s="247">
        <v>1</v>
      </c>
      <c r="AF773" s="247">
        <v>1</v>
      </c>
      <c r="AG773" s="247">
        <v>1</v>
      </c>
      <c r="AH773" s="247">
        <v>1</v>
      </c>
      <c r="AI773" s="247">
        <v>1</v>
      </c>
      <c r="AJ773" s="247">
        <v>1</v>
      </c>
      <c r="AK773" s="247">
        <v>1</v>
      </c>
      <c r="AL773" s="247">
        <v>1</v>
      </c>
      <c r="AM773" s="247">
        <v>1</v>
      </c>
      <c r="AN773" s="247">
        <v>1</v>
      </c>
      <c r="AO773" s="247">
        <v>1</v>
      </c>
      <c r="AP773" s="247">
        <v>1</v>
      </c>
      <c r="AQ773" s="247">
        <v>1</v>
      </c>
      <c r="AR773" s="247">
        <v>1</v>
      </c>
      <c r="AS773" s="247">
        <v>1</v>
      </c>
      <c r="AT773" s="247">
        <v>1</v>
      </c>
      <c r="AU773" s="247">
        <v>1</v>
      </c>
      <c r="AV773" s="247">
        <v>1</v>
      </c>
      <c r="AW773" s="247">
        <v>1</v>
      </c>
      <c r="AX773" s="247">
        <v>1</v>
      </c>
      <c r="AY773" s="247">
        <v>1</v>
      </c>
      <c r="AZ773" s="247">
        <v>1</v>
      </c>
      <c r="BA773" s="247">
        <v>1</v>
      </c>
      <c r="BB773" s="247">
        <v>1</v>
      </c>
      <c r="BC773" s="247">
        <v>1</v>
      </c>
      <c r="BD773" s="247">
        <v>1</v>
      </c>
      <c r="BE773" s="247">
        <v>1</v>
      </c>
      <c r="BF773" s="247">
        <v>1</v>
      </c>
      <c r="BG773" s="247">
        <v>1</v>
      </c>
      <c r="BH773" s="247">
        <v>1</v>
      </c>
      <c r="BI773" s="247">
        <v>1</v>
      </c>
      <c r="BJ773" s="247">
        <v>1</v>
      </c>
      <c r="BK773" s="247">
        <v>1</v>
      </c>
      <c r="BL773" s="247"/>
      <c r="BM773" s="248"/>
    </row>
    <row r="774" spans="1:65" s="236" customFormat="1" ht="5.25">
      <c r="A774" s="243">
        <v>563</v>
      </c>
      <c r="B774" s="249" t="s">
        <v>253</v>
      </c>
      <c r="C774" s="257" t="s">
        <v>1037</v>
      </c>
      <c r="D774" s="246">
        <v>0.06</v>
      </c>
      <c r="E774" s="247">
        <v>1</v>
      </c>
      <c r="F774" s="247">
        <v>1</v>
      </c>
      <c r="G774" s="247">
        <v>1</v>
      </c>
      <c r="H774" s="247">
        <v>1</v>
      </c>
      <c r="I774" s="247">
        <v>1</v>
      </c>
      <c r="J774" s="247">
        <v>1</v>
      </c>
      <c r="K774" s="247">
        <v>1</v>
      </c>
      <c r="L774" s="247">
        <v>1</v>
      </c>
      <c r="M774" s="247">
        <v>1</v>
      </c>
      <c r="N774" s="247">
        <v>1</v>
      </c>
      <c r="O774" s="247">
        <v>1</v>
      </c>
      <c r="P774" s="247">
        <v>1</v>
      </c>
      <c r="Q774" s="247">
        <v>1</v>
      </c>
      <c r="R774" s="247">
        <v>1</v>
      </c>
      <c r="S774" s="247">
        <v>1</v>
      </c>
      <c r="T774" s="247">
        <v>1</v>
      </c>
      <c r="U774" s="247">
        <v>1</v>
      </c>
      <c r="V774" s="247">
        <v>1</v>
      </c>
      <c r="W774" s="247">
        <v>1</v>
      </c>
      <c r="X774" s="247">
        <v>1</v>
      </c>
      <c r="Y774" s="247">
        <v>1</v>
      </c>
      <c r="Z774" s="247">
        <v>1</v>
      </c>
      <c r="AA774" s="247">
        <v>1</v>
      </c>
      <c r="AB774" s="247">
        <v>1</v>
      </c>
      <c r="AC774" s="247">
        <v>1</v>
      </c>
      <c r="AD774" s="247">
        <v>1</v>
      </c>
      <c r="AE774" s="247">
        <v>1</v>
      </c>
      <c r="AF774" s="247">
        <v>1</v>
      </c>
      <c r="AG774" s="247">
        <v>1</v>
      </c>
      <c r="AH774" s="247">
        <v>1</v>
      </c>
      <c r="AI774" s="247">
        <v>1</v>
      </c>
      <c r="AJ774" s="247">
        <v>1</v>
      </c>
      <c r="AK774" s="247">
        <v>1</v>
      </c>
      <c r="AL774" s="247">
        <v>1</v>
      </c>
      <c r="AM774" s="247">
        <v>1</v>
      </c>
      <c r="AN774" s="247">
        <v>1</v>
      </c>
      <c r="AO774" s="247">
        <v>1</v>
      </c>
      <c r="AP774" s="247">
        <v>1</v>
      </c>
      <c r="AQ774" s="247">
        <v>1</v>
      </c>
      <c r="AR774" s="247">
        <v>1</v>
      </c>
      <c r="AS774" s="247">
        <v>1</v>
      </c>
      <c r="AT774" s="247">
        <v>1</v>
      </c>
      <c r="AU774" s="247">
        <v>1</v>
      </c>
      <c r="AV774" s="247">
        <v>1</v>
      </c>
      <c r="AW774" s="247">
        <v>1</v>
      </c>
      <c r="AX774" s="247">
        <v>1</v>
      </c>
      <c r="AY774" s="247">
        <v>1</v>
      </c>
      <c r="AZ774" s="247">
        <v>1</v>
      </c>
      <c r="BA774" s="247">
        <v>1</v>
      </c>
      <c r="BB774" s="247">
        <v>1</v>
      </c>
      <c r="BC774" s="247">
        <v>1</v>
      </c>
      <c r="BD774" s="247">
        <v>1</v>
      </c>
      <c r="BE774" s="247">
        <v>1</v>
      </c>
      <c r="BF774" s="247">
        <v>1</v>
      </c>
      <c r="BG774" s="247">
        <v>1</v>
      </c>
      <c r="BH774" s="247">
        <v>1</v>
      </c>
      <c r="BI774" s="247">
        <v>1</v>
      </c>
      <c r="BJ774" s="247">
        <v>1</v>
      </c>
      <c r="BK774" s="247">
        <v>1</v>
      </c>
      <c r="BL774" s="247"/>
      <c r="BM774" s="248"/>
    </row>
    <row r="775" spans="1:65" s="236" customFormat="1" ht="5.25">
      <c r="A775" s="243">
        <v>564</v>
      </c>
      <c r="B775" s="249" t="s">
        <v>254</v>
      </c>
      <c r="C775" s="257" t="s">
        <v>1037</v>
      </c>
      <c r="D775" s="246">
        <v>0.035</v>
      </c>
      <c r="E775" s="247">
        <v>1</v>
      </c>
      <c r="F775" s="247">
        <v>1</v>
      </c>
      <c r="G775" s="247">
        <v>1</v>
      </c>
      <c r="H775" s="247">
        <v>1</v>
      </c>
      <c r="I775" s="247">
        <v>1</v>
      </c>
      <c r="J775" s="247">
        <v>1</v>
      </c>
      <c r="K775" s="247">
        <v>1</v>
      </c>
      <c r="L775" s="247">
        <v>1</v>
      </c>
      <c r="M775" s="247">
        <v>1</v>
      </c>
      <c r="N775" s="247">
        <v>1</v>
      </c>
      <c r="O775" s="247">
        <v>1</v>
      </c>
      <c r="P775" s="247">
        <v>1</v>
      </c>
      <c r="Q775" s="247">
        <v>1</v>
      </c>
      <c r="R775" s="247">
        <v>1</v>
      </c>
      <c r="S775" s="247">
        <v>1</v>
      </c>
      <c r="T775" s="247">
        <v>1</v>
      </c>
      <c r="U775" s="247">
        <v>1</v>
      </c>
      <c r="V775" s="247">
        <v>1</v>
      </c>
      <c r="W775" s="247">
        <v>1</v>
      </c>
      <c r="X775" s="247">
        <v>1</v>
      </c>
      <c r="Y775" s="247">
        <v>1</v>
      </c>
      <c r="Z775" s="247">
        <v>1</v>
      </c>
      <c r="AA775" s="247">
        <v>1</v>
      </c>
      <c r="AB775" s="247">
        <v>1</v>
      </c>
      <c r="AC775" s="247">
        <v>1</v>
      </c>
      <c r="AD775" s="247">
        <v>1</v>
      </c>
      <c r="AE775" s="247">
        <v>1</v>
      </c>
      <c r="AF775" s="247">
        <v>1</v>
      </c>
      <c r="AG775" s="247">
        <v>1</v>
      </c>
      <c r="AH775" s="247">
        <v>1</v>
      </c>
      <c r="AI775" s="247">
        <v>1</v>
      </c>
      <c r="AJ775" s="247">
        <v>1</v>
      </c>
      <c r="AK775" s="247">
        <v>1</v>
      </c>
      <c r="AL775" s="247">
        <v>1</v>
      </c>
      <c r="AM775" s="247">
        <v>1</v>
      </c>
      <c r="AN775" s="247">
        <v>1</v>
      </c>
      <c r="AO775" s="247">
        <v>1</v>
      </c>
      <c r="AP775" s="247">
        <v>1</v>
      </c>
      <c r="AQ775" s="247">
        <v>1</v>
      </c>
      <c r="AR775" s="247">
        <v>1</v>
      </c>
      <c r="AS775" s="247">
        <v>1</v>
      </c>
      <c r="AT775" s="247">
        <v>1</v>
      </c>
      <c r="AU775" s="247">
        <v>1</v>
      </c>
      <c r="AV775" s="247">
        <v>1</v>
      </c>
      <c r="AW775" s="247">
        <v>1</v>
      </c>
      <c r="AX775" s="247">
        <v>1</v>
      </c>
      <c r="AY775" s="247">
        <v>1</v>
      </c>
      <c r="AZ775" s="247">
        <v>1</v>
      </c>
      <c r="BA775" s="247">
        <v>1</v>
      </c>
      <c r="BB775" s="247">
        <v>1</v>
      </c>
      <c r="BC775" s="247">
        <v>1</v>
      </c>
      <c r="BD775" s="247">
        <v>1</v>
      </c>
      <c r="BE775" s="247">
        <v>1</v>
      </c>
      <c r="BF775" s="247">
        <v>1</v>
      </c>
      <c r="BG775" s="247">
        <v>1</v>
      </c>
      <c r="BH775" s="247">
        <v>1</v>
      </c>
      <c r="BI775" s="247">
        <v>1</v>
      </c>
      <c r="BJ775" s="247">
        <v>1</v>
      </c>
      <c r="BK775" s="247">
        <v>1</v>
      </c>
      <c r="BL775" s="247"/>
      <c r="BM775" s="248"/>
    </row>
    <row r="776" spans="1:65" s="236" customFormat="1" ht="6" thickBot="1">
      <c r="A776" s="243">
        <v>565</v>
      </c>
      <c r="B776" s="258" t="s">
        <v>188</v>
      </c>
      <c r="C776" s="259" t="s">
        <v>1037</v>
      </c>
      <c r="D776" s="260">
        <v>0.03</v>
      </c>
      <c r="E776" s="261">
        <v>1</v>
      </c>
      <c r="F776" s="261">
        <v>1</v>
      </c>
      <c r="G776" s="261">
        <v>1</v>
      </c>
      <c r="H776" s="261">
        <v>1</v>
      </c>
      <c r="I776" s="261">
        <v>1</v>
      </c>
      <c r="J776" s="261">
        <v>1</v>
      </c>
      <c r="K776" s="261">
        <v>1</v>
      </c>
      <c r="L776" s="261">
        <v>1</v>
      </c>
      <c r="M776" s="261">
        <v>1</v>
      </c>
      <c r="N776" s="261">
        <v>1</v>
      </c>
      <c r="O776" s="261">
        <v>1</v>
      </c>
      <c r="P776" s="261">
        <v>1</v>
      </c>
      <c r="Q776" s="261">
        <v>1</v>
      </c>
      <c r="R776" s="261">
        <v>1</v>
      </c>
      <c r="S776" s="261">
        <v>1</v>
      </c>
      <c r="T776" s="261">
        <v>1</v>
      </c>
      <c r="U776" s="261">
        <v>1</v>
      </c>
      <c r="V776" s="261">
        <v>1</v>
      </c>
      <c r="W776" s="261">
        <v>1</v>
      </c>
      <c r="X776" s="261">
        <v>1</v>
      </c>
      <c r="Y776" s="261">
        <v>1</v>
      </c>
      <c r="Z776" s="261">
        <v>1</v>
      </c>
      <c r="AA776" s="261">
        <v>1</v>
      </c>
      <c r="AB776" s="261">
        <v>1</v>
      </c>
      <c r="AC776" s="261">
        <v>1</v>
      </c>
      <c r="AD776" s="261">
        <v>1</v>
      </c>
      <c r="AE776" s="261">
        <v>1</v>
      </c>
      <c r="AF776" s="261">
        <v>1</v>
      </c>
      <c r="AG776" s="261">
        <v>1</v>
      </c>
      <c r="AH776" s="261">
        <v>1</v>
      </c>
      <c r="AI776" s="261">
        <v>1</v>
      </c>
      <c r="AJ776" s="261">
        <v>1</v>
      </c>
      <c r="AK776" s="261">
        <v>1</v>
      </c>
      <c r="AL776" s="261">
        <v>1</v>
      </c>
      <c r="AM776" s="261">
        <v>1</v>
      </c>
      <c r="AN776" s="261">
        <v>1</v>
      </c>
      <c r="AO776" s="261">
        <v>1</v>
      </c>
      <c r="AP776" s="261">
        <v>1</v>
      </c>
      <c r="AQ776" s="261">
        <v>1</v>
      </c>
      <c r="AR776" s="261">
        <v>1</v>
      </c>
      <c r="AS776" s="261">
        <v>1</v>
      </c>
      <c r="AT776" s="261">
        <v>1</v>
      </c>
      <c r="AU776" s="261">
        <v>1</v>
      </c>
      <c r="AV776" s="261">
        <v>1</v>
      </c>
      <c r="AW776" s="261">
        <v>1</v>
      </c>
      <c r="AX776" s="261">
        <v>1</v>
      </c>
      <c r="AY776" s="261">
        <v>1</v>
      </c>
      <c r="AZ776" s="261">
        <v>1</v>
      </c>
      <c r="BA776" s="261">
        <v>1</v>
      </c>
      <c r="BB776" s="261">
        <v>1</v>
      </c>
      <c r="BC776" s="261">
        <v>1</v>
      </c>
      <c r="BD776" s="261">
        <v>1</v>
      </c>
      <c r="BE776" s="261">
        <v>1</v>
      </c>
      <c r="BF776" s="261">
        <v>1</v>
      </c>
      <c r="BG776" s="261">
        <v>1</v>
      </c>
      <c r="BH776" s="261">
        <v>1</v>
      </c>
      <c r="BI776" s="261">
        <v>1</v>
      </c>
      <c r="BJ776" s="261">
        <v>1</v>
      </c>
      <c r="BK776" s="261">
        <v>1</v>
      </c>
      <c r="BL776" s="261"/>
      <c r="BM776" s="262"/>
    </row>
  </sheetData>
  <sheetProtection/>
  <mergeCells count="2">
    <mergeCell ref="C17:C50"/>
    <mergeCell ref="C53:AJ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S229"/>
  <sheetViews>
    <sheetView zoomScalePageLayoutView="0" workbookViewId="0" topLeftCell="U151">
      <selection activeCell="AK162" sqref="AK162"/>
    </sheetView>
  </sheetViews>
  <sheetFormatPr defaultColWidth="9.00390625" defaultRowHeight="12.75"/>
  <cols>
    <col min="1" max="1" width="3.00390625" style="167" bestFit="1" customWidth="1"/>
    <col min="2" max="2" width="20.375" style="167" customWidth="1"/>
    <col min="3" max="4" width="9.125" style="167" customWidth="1"/>
    <col min="5" max="5" width="11.875" style="167" customWidth="1"/>
    <col min="6" max="6" width="9.125" style="167" customWidth="1"/>
    <col min="7" max="7" width="19.125" style="167" customWidth="1"/>
    <col min="8" max="8" width="30.125" style="167" customWidth="1"/>
    <col min="9" max="16384" width="9.125" style="167" customWidth="1"/>
  </cols>
  <sheetData>
    <row r="3" ht="6" thickBot="1"/>
    <row r="4" spans="2:19" ht="30" thickBot="1">
      <c r="B4" s="533" t="s">
        <v>155</v>
      </c>
      <c r="C4" s="263" t="s">
        <v>156</v>
      </c>
      <c r="D4" s="264" t="s">
        <v>157</v>
      </c>
      <c r="E4" s="265" t="s">
        <v>158</v>
      </c>
      <c r="F4" s="265" t="s">
        <v>159</v>
      </c>
      <c r="G4" s="265" t="s">
        <v>160</v>
      </c>
      <c r="H4" s="265" t="s">
        <v>161</v>
      </c>
      <c r="I4" s="265" t="s">
        <v>162</v>
      </c>
      <c r="J4" s="265" t="s">
        <v>163</v>
      </c>
      <c r="K4" s="265" t="s">
        <v>164</v>
      </c>
      <c r="L4" s="265" t="s">
        <v>165</v>
      </c>
      <c r="M4" s="265" t="s">
        <v>166</v>
      </c>
      <c r="N4" s="266" t="s">
        <v>167</v>
      </c>
      <c r="O4" s="267" t="s">
        <v>520</v>
      </c>
      <c r="P4" s="267" t="s">
        <v>402</v>
      </c>
      <c r="Q4" s="267" t="s">
        <v>403</v>
      </c>
      <c r="R4" s="268" t="s">
        <v>407</v>
      </c>
      <c r="S4" s="268" t="s">
        <v>408</v>
      </c>
    </row>
    <row r="5" spans="2:19" ht="6" thickBot="1">
      <c r="B5" s="534"/>
      <c r="C5" s="269">
        <f>'Базовые тарифы'!C206</f>
        <v>0.08</v>
      </c>
      <c r="D5" s="270">
        <f>D28</f>
        <v>1</v>
      </c>
      <c r="E5" s="271">
        <f>IF('Базовые тарифы'!C139="и",'Поправочные коэффициенты'!D52,'Поправочные коэффициенты'!D51)</f>
        <v>1.05</v>
      </c>
      <c r="F5" s="272">
        <f>C73</f>
        <v>1</v>
      </c>
      <c r="G5" s="272">
        <f>C110</f>
        <v>1</v>
      </c>
      <c r="H5" s="271">
        <f>C116</f>
        <v>1</v>
      </c>
      <c r="I5" s="271">
        <f>IF(C26=1,I24*J24,1)</f>
        <v>1</v>
      </c>
      <c r="J5" s="271">
        <f>E153</f>
        <v>1</v>
      </c>
      <c r="K5" s="271">
        <f>C163</f>
        <v>1</v>
      </c>
      <c r="L5" s="271">
        <f>IF(AND(C49&gt;4,C173=1)," ",C173)</f>
        <v>1</v>
      </c>
      <c r="M5" s="271">
        <f>IF(OR('Базовые тарифы'!D7=61,'Базовые тарифы'!D7=66),1,IF(E179=4,1.6,J189))</f>
        <v>0.85</v>
      </c>
      <c r="N5" s="273">
        <f>IF(OR('Базовые тарифы'!D7=61,'Базовые тарифы'!D7=66),1,E180)</f>
        <v>0.95</v>
      </c>
      <c r="O5" s="263">
        <f>K39</f>
        <v>1</v>
      </c>
      <c r="P5" s="263">
        <f>IF(I39=2,I46,"")</f>
      </c>
      <c r="Q5" s="263">
        <f>IF(OR('Базовые тарифы'!D7=61,'Базовые тарифы'!D7=65),1,IF(I39=2,I63,""))</f>
      </c>
      <c r="R5" s="274">
        <f>IF(I39=1,C5*D5*E5*F5*G5*H5*I5*J5*K5*L5*M5*N5,"")</f>
        <v>0.06783</v>
      </c>
      <c r="S5" s="274">
        <f>IF(I39=2,C5*D5*E5*F5*G5*H5*I5*J5*K5*L5*O5*P5*Q5,"")</f>
      </c>
    </row>
    <row r="6" ht="6" thickBot="1"/>
    <row r="7" spans="2:7" ht="6" thickBot="1">
      <c r="B7" s="533" t="s">
        <v>147</v>
      </c>
      <c r="C7" s="263" t="s">
        <v>156</v>
      </c>
      <c r="D7" s="265" t="s">
        <v>159</v>
      </c>
      <c r="E7" s="275" t="s">
        <v>161</v>
      </c>
      <c r="F7" s="263" t="s">
        <v>168</v>
      </c>
      <c r="G7" s="167" t="b">
        <v>0</v>
      </c>
    </row>
    <row r="8" spans="2:6" ht="6" thickBot="1">
      <c r="B8" s="534"/>
      <c r="C8" s="269">
        <v>0.12</v>
      </c>
      <c r="D8" s="270">
        <f>C73</f>
        <v>1</v>
      </c>
      <c r="E8" s="276">
        <f>C116</f>
        <v>1</v>
      </c>
      <c r="F8" s="269">
        <f>C8*D8*E8</f>
        <v>0.12</v>
      </c>
    </row>
    <row r="9" ht="6" thickBot="1"/>
    <row r="10" spans="2:7" ht="6" thickBot="1">
      <c r="B10" s="533" t="s">
        <v>169</v>
      </c>
      <c r="C10" s="263" t="s">
        <v>156</v>
      </c>
      <c r="D10" s="265" t="s">
        <v>159</v>
      </c>
      <c r="E10" s="275" t="s">
        <v>161</v>
      </c>
      <c r="F10" s="263" t="s">
        <v>168</v>
      </c>
      <c r="G10" s="167" t="b">
        <v>0</v>
      </c>
    </row>
    <row r="11" spans="2:6" ht="6" thickBot="1">
      <c r="B11" s="534"/>
      <c r="C11" s="269">
        <v>0.0021</v>
      </c>
      <c r="D11" s="270">
        <f>C73</f>
        <v>1</v>
      </c>
      <c r="E11" s="276">
        <f>C116</f>
        <v>1</v>
      </c>
      <c r="F11" s="269">
        <f>C11*D11*E11</f>
        <v>0.0021</v>
      </c>
    </row>
    <row r="12" ht="6" thickBot="1"/>
    <row r="13" spans="2:7" ht="6" thickBot="1">
      <c r="B13" s="533" t="s">
        <v>170</v>
      </c>
      <c r="C13" s="263" t="s">
        <v>156</v>
      </c>
      <c r="D13" s="265" t="s">
        <v>159</v>
      </c>
      <c r="E13" s="275" t="s">
        <v>161</v>
      </c>
      <c r="F13" s="263" t="s">
        <v>168</v>
      </c>
      <c r="G13" s="167" t="b">
        <v>0</v>
      </c>
    </row>
    <row r="14" spans="2:6" ht="6" thickBot="1">
      <c r="B14" s="534"/>
      <c r="C14" s="269">
        <f>C217</f>
        <v>0</v>
      </c>
      <c r="D14" s="270">
        <f>C73</f>
        <v>1</v>
      </c>
      <c r="E14" s="276">
        <f>C116</f>
        <v>1</v>
      </c>
      <c r="F14" s="269">
        <f>C14*D14*E14</f>
        <v>0</v>
      </c>
    </row>
    <row r="15" ht="6" thickBot="1"/>
    <row r="16" spans="2:7" ht="6" thickBot="1">
      <c r="B16" s="533" t="s">
        <v>171</v>
      </c>
      <c r="C16" s="263" t="s">
        <v>156</v>
      </c>
      <c r="D16" s="265" t="s">
        <v>159</v>
      </c>
      <c r="E16" s="275" t="s">
        <v>161</v>
      </c>
      <c r="F16" s="263" t="s">
        <v>168</v>
      </c>
      <c r="G16" s="167" t="b">
        <v>0</v>
      </c>
    </row>
    <row r="17" spans="2:6" ht="6" thickBot="1">
      <c r="B17" s="534"/>
      <c r="C17" s="269">
        <f>H218</f>
        <v>0</v>
      </c>
      <c r="D17" s="270">
        <f>C73</f>
        <v>1</v>
      </c>
      <c r="E17" s="276">
        <f>C116</f>
        <v>1</v>
      </c>
      <c r="F17" s="269">
        <f>C17*D17*E17</f>
        <v>0</v>
      </c>
    </row>
    <row r="20" ht="6" thickBot="1"/>
    <row r="21" ht="5.25">
      <c r="D21" s="277"/>
    </row>
    <row r="22" ht="6" thickBot="1">
      <c r="D22" s="278"/>
    </row>
    <row r="23" spans="3:4" ht="6" thickBot="1">
      <c r="C23" s="279"/>
      <c r="D23" s="280"/>
    </row>
    <row r="24" spans="7:10" ht="6" thickBot="1">
      <c r="G24" s="281">
        <v>2500000</v>
      </c>
      <c r="H24" s="282">
        <f>IF(AND(OR(Расчет!I9&gt;'Поправочные коэффициенты'!G24,Расчет!I9='Поправочные коэффициенты'!G24),'Системы охраны ТС'!A3=1),G25,IF('Системы охраны ТС'!A3=2,H28,1))</f>
        <v>1</v>
      </c>
      <c r="I24" s="283">
        <f>IF('Базовые тарифы'!G139&gt;1,1,'Поправочные коэффициенты'!H24)</f>
        <v>1</v>
      </c>
      <c r="J24" s="283">
        <f>IF(C26=1,IF('Системы охраны ТС'!A3=1,'Базовые тарифы'!G139,IF('Системы охраны ТС'!A3=2,J28,1)))</f>
        <v>1</v>
      </c>
    </row>
    <row r="25" spans="3:10" ht="6" thickBot="1">
      <c r="C25" s="284" t="s">
        <v>179</v>
      </c>
      <c r="G25" s="285">
        <f>IF(AND(OR('Базовые тарифы'!D7=59,C26=2,'Базовые тарифы'!D7=60,'Базовые тарифы'!D7=61,'Базовые тарифы'!D7=62,'Базовые тарифы'!D7=63,'Базовые тарифы'!D7=64,'Базовые тарифы'!D7=65)),1,1.25)</f>
        <v>1</v>
      </c>
      <c r="H25" s="285"/>
      <c r="I25" s="285"/>
      <c r="J25" s="285"/>
    </row>
    <row r="26" spans="3:4" ht="6" thickBot="1">
      <c r="C26" s="284">
        <v>1</v>
      </c>
      <c r="D26" s="277" t="s">
        <v>135</v>
      </c>
    </row>
    <row r="27" spans="3:4" ht="6" thickBot="1">
      <c r="C27" s="284" t="s">
        <v>524</v>
      </c>
      <c r="D27" s="278" t="str">
        <f>DGET(A33:E35,2,C25:C26)</f>
        <v>АВТОКАСКО</v>
      </c>
    </row>
    <row r="28" spans="3:10" ht="14.25" customHeight="1" thickBot="1">
      <c r="C28" s="286"/>
      <c r="D28" s="287">
        <f>DGET(B33:E35,2,D26:D26:D27)</f>
        <v>1</v>
      </c>
      <c r="H28" s="288">
        <f>IF(AND(OR(Расчет!I9&gt;'Поправочные коэффициенты'!G24,Расчет!I9='Поправочные коэффициенты'!G24),'Системы охраны ТС'!A3=2),G25*1.1,1)</f>
        <v>1</v>
      </c>
      <c r="J28" s="288">
        <f>IF('Базовые тарифы'!G139=1.25,1.375,1)</f>
        <v>1</v>
      </c>
    </row>
    <row r="29" spans="3:4" ht="5.25">
      <c r="C29" s="289"/>
      <c r="D29" s="290"/>
    </row>
    <row r="30" spans="3:4" ht="6" thickBot="1">
      <c r="C30" s="291"/>
      <c r="D30" s="292"/>
    </row>
    <row r="32" ht="6" thickBot="1"/>
    <row r="33" spans="1:5" ht="6" thickBot="1">
      <c r="A33" s="293" t="s">
        <v>179</v>
      </c>
      <c r="B33" s="294" t="s">
        <v>135</v>
      </c>
      <c r="C33" s="295" t="s">
        <v>560</v>
      </c>
      <c r="D33" s="295"/>
      <c r="E33" s="296"/>
    </row>
    <row r="34" spans="1:5" ht="5.25">
      <c r="A34" s="168">
        <v>1</v>
      </c>
      <c r="B34" s="176" t="s">
        <v>180</v>
      </c>
      <c r="C34" s="297">
        <v>1</v>
      </c>
      <c r="D34" s="297"/>
      <c r="E34" s="298"/>
    </row>
    <row r="35" spans="1:5" ht="6" thickBot="1">
      <c r="A35" s="169">
        <v>2</v>
      </c>
      <c r="B35" s="299" t="s">
        <v>181</v>
      </c>
      <c r="C35" s="300">
        <v>0.9</v>
      </c>
      <c r="D35" s="300"/>
      <c r="E35" s="301"/>
    </row>
    <row r="37" spans="1:4" ht="6" thickBot="1">
      <c r="A37" s="302"/>
      <c r="B37" s="302"/>
      <c r="C37" s="303"/>
      <c r="D37" s="302"/>
    </row>
    <row r="38" spans="1:9" ht="6" thickBot="1">
      <c r="A38" s="302"/>
      <c r="B38" s="302"/>
      <c r="C38" s="303"/>
      <c r="D38" s="303"/>
      <c r="I38" s="284" t="s">
        <v>179</v>
      </c>
    </row>
    <row r="39" spans="1:11" ht="6" thickBot="1">
      <c r="A39" s="302"/>
      <c r="B39" s="304"/>
      <c r="C39" s="305"/>
      <c r="D39" s="302"/>
      <c r="I39" s="306">
        <v>1</v>
      </c>
      <c r="K39" s="288">
        <f>DGET(G40:I42,3,I38:I39)</f>
        <v>1</v>
      </c>
    </row>
    <row r="40" spans="1:9" ht="6" thickBot="1">
      <c r="A40" s="303"/>
      <c r="B40" s="307"/>
      <c r="C40" s="304"/>
      <c r="D40" s="302"/>
      <c r="G40" s="306" t="s">
        <v>179</v>
      </c>
      <c r="H40" s="306"/>
      <c r="I40" s="306"/>
    </row>
    <row r="41" spans="1:9" ht="5.25">
      <c r="A41" s="303"/>
      <c r="B41" s="304"/>
      <c r="C41" s="308"/>
      <c r="D41" s="302"/>
      <c r="G41" s="309">
        <v>1</v>
      </c>
      <c r="H41" s="310" t="s">
        <v>404</v>
      </c>
      <c r="I41" s="310">
        <v>1</v>
      </c>
    </row>
    <row r="42" spans="1:9" ht="6" thickBot="1">
      <c r="A42" s="303"/>
      <c r="B42" s="304"/>
      <c r="C42" s="308"/>
      <c r="D42" s="302"/>
      <c r="G42" s="311">
        <v>2</v>
      </c>
      <c r="H42" s="311" t="s">
        <v>405</v>
      </c>
      <c r="I42" s="311">
        <v>0.9</v>
      </c>
    </row>
    <row r="43" spans="1:4" ht="6" thickBot="1">
      <c r="A43" s="303"/>
      <c r="B43" s="304"/>
      <c r="C43" s="308"/>
      <c r="D43" s="302"/>
    </row>
    <row r="44" spans="1:9" ht="6" thickBot="1">
      <c r="A44" s="302"/>
      <c r="B44" s="302"/>
      <c r="C44" s="302"/>
      <c r="D44" s="302"/>
      <c r="I44" s="284" t="s">
        <v>179</v>
      </c>
    </row>
    <row r="45" ht="6" thickBot="1">
      <c r="I45" s="284">
        <v>1</v>
      </c>
    </row>
    <row r="46" ht="6" thickBot="1">
      <c r="I46" s="288">
        <f>DGET(G48:I58,3,I44:I45)</f>
        <v>1</v>
      </c>
    </row>
    <row r="47" ht="6" thickBot="1">
      <c r="D47" s="312"/>
    </row>
    <row r="48" spans="7:9" ht="6" thickBot="1">
      <c r="G48" s="284" t="s">
        <v>179</v>
      </c>
      <c r="H48" s="313" t="s">
        <v>406</v>
      </c>
      <c r="I48" s="314" t="s">
        <v>295</v>
      </c>
    </row>
    <row r="49" spans="3:9" ht="6" thickBot="1">
      <c r="C49" s="284">
        <f>DGET(A56:E67,3,D49:D50)</f>
        <v>1</v>
      </c>
      <c r="D49" s="277" t="s">
        <v>179</v>
      </c>
      <c r="G49" s="284">
        <v>1</v>
      </c>
      <c r="H49" s="315">
        <f>IF(I39=2,"1-2","")</f>
      </c>
      <c r="I49" s="316">
        <v>1</v>
      </c>
    </row>
    <row r="50" spans="3:9" ht="6" thickBot="1">
      <c r="C50" s="284"/>
      <c r="D50" s="278">
        <v>3</v>
      </c>
      <c r="E50" s="317">
        <f>Расчет!I9</f>
        <v>240000</v>
      </c>
      <c r="G50" s="284">
        <v>2</v>
      </c>
      <c r="H50" s="315">
        <f>IF(I39=2,"3","")</f>
      </c>
      <c r="I50" s="316">
        <v>0.98</v>
      </c>
    </row>
    <row r="51" spans="3:9" ht="6" thickBot="1">
      <c r="C51" s="286" t="s">
        <v>1037</v>
      </c>
      <c r="D51" s="318">
        <f>DGET(A56:E67,4,D49:D50)</f>
        <v>1.05</v>
      </c>
      <c r="E51" s="287"/>
      <c r="G51" s="284">
        <v>3</v>
      </c>
      <c r="H51" s="315">
        <f>IF(I39=2,"4","")</f>
      </c>
      <c r="I51" s="316">
        <v>0.97</v>
      </c>
    </row>
    <row r="52" spans="3:9" ht="6" thickBot="1">
      <c r="C52" s="291" t="s">
        <v>526</v>
      </c>
      <c r="D52" s="319">
        <f>DGET(A56:E67,5,D49:D50)</f>
        <v>1.03</v>
      </c>
      <c r="E52" s="320"/>
      <c r="G52" s="284">
        <v>4</v>
      </c>
      <c r="H52" s="315">
        <f>IF(I39=2,"5","")</f>
      </c>
      <c r="I52" s="316">
        <v>0.96</v>
      </c>
    </row>
    <row r="53" spans="5:9" ht="6" thickBot="1">
      <c r="E53" s="280"/>
      <c r="G53" s="284">
        <v>5</v>
      </c>
      <c r="H53" s="315">
        <f>IF(I39=2,"6","")</f>
      </c>
      <c r="I53" s="316">
        <v>0.95</v>
      </c>
    </row>
    <row r="54" spans="4:9" ht="6" thickBot="1">
      <c r="D54" s="288" t="str">
        <f>DGET(A56:E67,2,D49:D50)</f>
        <v>1 год</v>
      </c>
      <c r="G54" s="284">
        <v>6</v>
      </c>
      <c r="H54" s="315">
        <f>IF(I39=2,"7","")</f>
      </c>
      <c r="I54" s="316">
        <v>0.94</v>
      </c>
    </row>
    <row r="55" spans="7:9" ht="6" thickBot="1">
      <c r="G55" s="284">
        <v>7</v>
      </c>
      <c r="H55" s="315">
        <f>IF(I39=2,"8","")</f>
      </c>
      <c r="I55" s="316">
        <v>0.93</v>
      </c>
    </row>
    <row r="56" spans="1:9" ht="6" thickBot="1">
      <c r="A56" s="321" t="s">
        <v>179</v>
      </c>
      <c r="B56" s="322" t="s">
        <v>184</v>
      </c>
      <c r="C56" s="323"/>
      <c r="D56" s="323" t="s">
        <v>1037</v>
      </c>
      <c r="E56" s="324" t="s">
        <v>526</v>
      </c>
      <c r="G56" s="284">
        <v>8</v>
      </c>
      <c r="H56" s="315">
        <f>IF(I39=2,"9","")</f>
      </c>
      <c r="I56" s="316">
        <v>0.92</v>
      </c>
    </row>
    <row r="57" spans="1:9" ht="6" thickBot="1">
      <c r="A57" s="325">
        <v>1</v>
      </c>
      <c r="B57" s="326" t="s">
        <v>191</v>
      </c>
      <c r="C57" s="326">
        <v>0</v>
      </c>
      <c r="D57" s="326">
        <v>1</v>
      </c>
      <c r="E57" s="327">
        <v>1</v>
      </c>
      <c r="G57" s="328">
        <v>9</v>
      </c>
      <c r="H57" s="329">
        <f>IF(I39=2,"10-30","")</f>
      </c>
      <c r="I57" s="316">
        <v>0.9</v>
      </c>
    </row>
    <row r="58" spans="1:9" ht="6" thickBot="1">
      <c r="A58" s="330">
        <v>2</v>
      </c>
      <c r="B58" s="331" t="s">
        <v>192</v>
      </c>
      <c r="C58" s="331">
        <v>0</v>
      </c>
      <c r="D58" s="331">
        <v>1.02</v>
      </c>
      <c r="E58" s="332">
        <v>1.01</v>
      </c>
      <c r="G58" s="328">
        <v>10</v>
      </c>
      <c r="H58" s="333">
        <f>IF(I39=2,"Свыше 30","")</f>
      </c>
      <c r="I58" s="316">
        <v>0.9</v>
      </c>
    </row>
    <row r="59" spans="1:5" ht="5.25">
      <c r="A59" s="330">
        <v>3</v>
      </c>
      <c r="B59" s="331" t="s">
        <v>193</v>
      </c>
      <c r="C59" s="331">
        <v>1</v>
      </c>
      <c r="D59" s="331">
        <v>1.05</v>
      </c>
      <c r="E59" s="332">
        <v>1.03</v>
      </c>
    </row>
    <row r="60" spans="1:5" ht="6" thickBot="1">
      <c r="A60" s="330">
        <v>4</v>
      </c>
      <c r="B60" s="331" t="s">
        <v>194</v>
      </c>
      <c r="C60" s="331">
        <v>2</v>
      </c>
      <c r="D60" s="331">
        <v>1.12</v>
      </c>
      <c r="E60" s="332">
        <v>1.07</v>
      </c>
    </row>
    <row r="61" spans="1:9" ht="6" thickBot="1">
      <c r="A61" s="330">
        <v>5</v>
      </c>
      <c r="B61" s="331" t="s">
        <v>195</v>
      </c>
      <c r="C61" s="331">
        <v>3</v>
      </c>
      <c r="D61" s="331">
        <v>1.22</v>
      </c>
      <c r="E61" s="332">
        <v>1.15</v>
      </c>
      <c r="I61" s="284" t="s">
        <v>179</v>
      </c>
    </row>
    <row r="62" spans="1:9" ht="6" thickBot="1">
      <c r="A62" s="330">
        <v>6</v>
      </c>
      <c r="B62" s="331" t="s">
        <v>196</v>
      </c>
      <c r="C62" s="331">
        <v>4</v>
      </c>
      <c r="D62" s="331">
        <v>1.3</v>
      </c>
      <c r="E62" s="332">
        <v>1.25</v>
      </c>
      <c r="I62" s="306">
        <v>1</v>
      </c>
    </row>
    <row r="63" spans="1:9" ht="6" thickBot="1">
      <c r="A63" s="330">
        <v>7</v>
      </c>
      <c r="B63" s="331" t="s">
        <v>197</v>
      </c>
      <c r="C63" s="331">
        <v>5</v>
      </c>
      <c r="D63" s="331">
        <v>1.45</v>
      </c>
      <c r="E63" s="332">
        <v>1.4</v>
      </c>
      <c r="I63" s="288">
        <f>DGET(G65:I67,3,I61:I62)</f>
        <v>1</v>
      </c>
    </row>
    <row r="64" spans="1:5" ht="6" thickBot="1">
      <c r="A64" s="330">
        <v>8</v>
      </c>
      <c r="B64" s="331" t="s">
        <v>198</v>
      </c>
      <c r="C64" s="331">
        <v>6</v>
      </c>
      <c r="D64" s="334">
        <v>1.65</v>
      </c>
      <c r="E64" s="332">
        <v>1.55</v>
      </c>
    </row>
    <row r="65" spans="1:9" ht="6" thickBot="1">
      <c r="A65" s="330">
        <v>9</v>
      </c>
      <c r="B65" s="331" t="s">
        <v>199</v>
      </c>
      <c r="C65" s="331">
        <v>7</v>
      </c>
      <c r="D65" s="334">
        <v>1.85</v>
      </c>
      <c r="E65" s="332">
        <v>1.7</v>
      </c>
      <c r="G65" s="284" t="s">
        <v>179</v>
      </c>
      <c r="H65" s="335" t="s">
        <v>409</v>
      </c>
      <c r="I65" s="336" t="s">
        <v>410</v>
      </c>
    </row>
    <row r="66" spans="1:9" ht="6" thickBot="1">
      <c r="A66" s="330">
        <v>10</v>
      </c>
      <c r="B66" s="331" t="s">
        <v>400</v>
      </c>
      <c r="C66" s="331">
        <v>8</v>
      </c>
      <c r="D66" s="334">
        <v>2.05</v>
      </c>
      <c r="E66" s="332">
        <v>1.85</v>
      </c>
      <c r="G66" s="284">
        <v>1</v>
      </c>
      <c r="H66" s="337">
        <f>IF(I39=2,"Без ограничений по водительскому стажу","")</f>
      </c>
      <c r="I66" s="306">
        <v>1</v>
      </c>
    </row>
    <row r="67" spans="1:9" ht="6" thickBot="1">
      <c r="A67" s="338">
        <v>11</v>
      </c>
      <c r="B67" s="339" t="s">
        <v>399</v>
      </c>
      <c r="C67" s="339">
        <v>9</v>
      </c>
      <c r="D67" s="340">
        <v>2.25</v>
      </c>
      <c r="E67" s="341">
        <v>2</v>
      </c>
      <c r="G67" s="342">
        <v>2</v>
      </c>
      <c r="H67" s="337">
        <f>IF(I39=2,"Водители со стажем более 10-ти лет","")</f>
      </c>
      <c r="I67" s="343">
        <v>0.9</v>
      </c>
    </row>
    <row r="70" ht="6" thickBot="1"/>
    <row r="71" spans="2:3" ht="5.25">
      <c r="B71" s="184"/>
      <c r="C71" s="168" t="s">
        <v>179</v>
      </c>
    </row>
    <row r="72" spans="2:3" ht="6" thickBot="1">
      <c r="B72" s="312"/>
      <c r="C72" s="190">
        <v>12</v>
      </c>
    </row>
    <row r="73" spans="2:3" ht="6" thickBot="1">
      <c r="B73" s="344"/>
      <c r="C73" s="345">
        <f>DGET(A76:C88,3,C71:C72)</f>
        <v>1</v>
      </c>
    </row>
    <row r="74" ht="5.25">
      <c r="C74" s="167" t="str">
        <f>DGET(A76:C88,2,C71:C72)</f>
        <v>от 11 до 12 вкл.</v>
      </c>
    </row>
    <row r="75" ht="6" thickBot="1"/>
    <row r="76" spans="1:3" ht="6" thickBot="1">
      <c r="A76" s="346" t="s">
        <v>179</v>
      </c>
      <c r="B76" s="347" t="s">
        <v>200</v>
      </c>
      <c r="C76" s="348" t="s">
        <v>201</v>
      </c>
    </row>
    <row r="77" spans="1:3" ht="5.25">
      <c r="A77" s="349">
        <v>1</v>
      </c>
      <c r="B77" s="178" t="s">
        <v>202</v>
      </c>
      <c r="C77" s="350">
        <v>0.3</v>
      </c>
    </row>
    <row r="78" spans="1:3" ht="5.25">
      <c r="A78" s="330">
        <v>2</v>
      </c>
      <c r="B78" s="182" t="s">
        <v>203</v>
      </c>
      <c r="C78" s="351">
        <v>0.4</v>
      </c>
    </row>
    <row r="79" spans="1:3" ht="5.25">
      <c r="A79" s="330">
        <v>3</v>
      </c>
      <c r="B79" s="182" t="s">
        <v>204</v>
      </c>
      <c r="C79" s="351">
        <v>0.5</v>
      </c>
    </row>
    <row r="80" spans="1:3" ht="5.25">
      <c r="A80" s="330">
        <v>4</v>
      </c>
      <c r="B80" s="182" t="s">
        <v>205</v>
      </c>
      <c r="C80" s="351">
        <v>0.6</v>
      </c>
    </row>
    <row r="81" spans="1:3" ht="5.25">
      <c r="A81" s="330">
        <v>5</v>
      </c>
      <c r="B81" s="182" t="s">
        <v>206</v>
      </c>
      <c r="C81" s="351">
        <v>0.65</v>
      </c>
    </row>
    <row r="82" spans="1:3" ht="5.25">
      <c r="A82" s="330">
        <v>6</v>
      </c>
      <c r="B82" s="182" t="s">
        <v>207</v>
      </c>
      <c r="C82" s="351">
        <v>0.7</v>
      </c>
    </row>
    <row r="83" spans="1:3" ht="5.25">
      <c r="A83" s="330">
        <v>7</v>
      </c>
      <c r="B83" s="182" t="s">
        <v>208</v>
      </c>
      <c r="C83" s="351">
        <v>0.75</v>
      </c>
    </row>
    <row r="84" spans="1:3" ht="5.25">
      <c r="A84" s="330">
        <v>8</v>
      </c>
      <c r="B84" s="182" t="s">
        <v>209</v>
      </c>
      <c r="C84" s="351">
        <v>0.8</v>
      </c>
    </row>
    <row r="85" spans="1:3" ht="5.25">
      <c r="A85" s="330">
        <v>9</v>
      </c>
      <c r="B85" s="182" t="s">
        <v>210</v>
      </c>
      <c r="C85" s="351">
        <v>0.85</v>
      </c>
    </row>
    <row r="86" spans="1:3" ht="5.25">
      <c r="A86" s="330">
        <v>10</v>
      </c>
      <c r="B86" s="182" t="s">
        <v>211</v>
      </c>
      <c r="C86" s="351">
        <v>0.9</v>
      </c>
    </row>
    <row r="87" spans="1:3" ht="5.25">
      <c r="A87" s="330">
        <v>11</v>
      </c>
      <c r="B87" s="182" t="s">
        <v>212</v>
      </c>
      <c r="C87" s="351">
        <v>0.95</v>
      </c>
    </row>
    <row r="88" spans="1:3" ht="6" thickBot="1">
      <c r="A88" s="338">
        <v>12</v>
      </c>
      <c r="B88" s="352" t="s">
        <v>213</v>
      </c>
      <c r="C88" s="353">
        <v>1</v>
      </c>
    </row>
    <row r="96" ht="6" thickBot="1"/>
    <row r="97" ht="6" thickBot="1">
      <c r="C97" s="284">
        <v>5000</v>
      </c>
    </row>
    <row r="98" spans="1:3" ht="6" thickBot="1">
      <c r="A98" s="346" t="s">
        <v>179</v>
      </c>
      <c r="B98" s="354">
        <f>Расчет!J16</f>
        <v>0</v>
      </c>
      <c r="C98" s="355">
        <f>B98/Расчет!I9</f>
        <v>0</v>
      </c>
    </row>
    <row r="99" spans="1:18" ht="5.25">
      <c r="A99" s="349">
        <v>1</v>
      </c>
      <c r="B99" s="356">
        <v>0</v>
      </c>
      <c r="C99" s="357">
        <f>IF(B98=0,1,0)</f>
        <v>1</v>
      </c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8"/>
    </row>
    <row r="100" spans="1:3" ht="5.25">
      <c r="A100" s="330">
        <v>2</v>
      </c>
      <c r="B100" s="359">
        <v>0</v>
      </c>
      <c r="C100" s="360">
        <f>IF(OR(AND(C98&gt;B100,C98&lt;B101),C98=B101),0.95,0)</f>
        <v>0</v>
      </c>
    </row>
    <row r="101" spans="1:3" ht="5.25">
      <c r="A101" s="330">
        <v>3</v>
      </c>
      <c r="B101" s="359">
        <v>0.01</v>
      </c>
      <c r="C101" s="360">
        <f>IF(OR(AND(C98&gt;B101,C98&lt;B102),C98=B102),0.93,0)</f>
        <v>0</v>
      </c>
    </row>
    <row r="102" spans="1:3" ht="5.25">
      <c r="A102" s="330">
        <v>4</v>
      </c>
      <c r="B102" s="359">
        <v>0.02</v>
      </c>
      <c r="C102" s="360">
        <f>IF(OR(AND(C98&gt;B102,C98&lt;B103),C98=B103),0.91,0)</f>
        <v>0</v>
      </c>
    </row>
    <row r="103" spans="1:3" ht="5.25">
      <c r="A103" s="330">
        <v>5</v>
      </c>
      <c r="B103" s="359">
        <v>0.03</v>
      </c>
      <c r="C103" s="360">
        <f>IF(OR(AND(C98&gt;B103,C98&lt;B104),C98=B104),0.89,0)</f>
        <v>0</v>
      </c>
    </row>
    <row r="104" spans="1:3" ht="5.25">
      <c r="A104" s="330">
        <v>6</v>
      </c>
      <c r="B104" s="359">
        <v>0.04</v>
      </c>
      <c r="C104" s="360">
        <f>IF(OR(AND(C98&gt;B104,C98&lt;B105),C98=B105),0.86,0)</f>
        <v>0</v>
      </c>
    </row>
    <row r="105" spans="1:3" ht="5.25">
      <c r="A105" s="330">
        <v>7</v>
      </c>
      <c r="B105" s="359">
        <v>0.05</v>
      </c>
      <c r="C105" s="360">
        <f>IF(OR(AND(C98&gt;B105,C98&lt;B106),C98=B106),0.83,0)</f>
        <v>0</v>
      </c>
    </row>
    <row r="106" spans="1:3" ht="5.25">
      <c r="A106" s="330">
        <v>8</v>
      </c>
      <c r="B106" s="359">
        <v>0.06</v>
      </c>
      <c r="C106" s="360">
        <f>IF(OR(AND(C98&gt;B106,C98&lt;B107),C98=B107),0.8,0)</f>
        <v>0</v>
      </c>
    </row>
    <row r="107" spans="1:3" ht="5.25">
      <c r="A107" s="330">
        <v>9</v>
      </c>
      <c r="B107" s="359">
        <v>0.07</v>
      </c>
      <c r="C107" s="360">
        <f>IF(OR(AND(C98&gt;B107,C98&lt;B108),C98=B108),0.76,0)</f>
        <v>0</v>
      </c>
    </row>
    <row r="108" spans="1:3" ht="5.25">
      <c r="A108" s="330">
        <v>10</v>
      </c>
      <c r="B108" s="359">
        <v>0.08</v>
      </c>
      <c r="C108" s="360">
        <f>IF(OR(AND(C98&gt;B108,C98&lt;B109),C98=B109),0.72,0)</f>
        <v>0</v>
      </c>
    </row>
    <row r="109" spans="1:3" ht="6" thickBot="1">
      <c r="A109" s="338">
        <v>11</v>
      </c>
      <c r="B109" s="361">
        <v>0.09</v>
      </c>
      <c r="C109" s="362">
        <f>IF(C98&gt;B109,0.68,0)</f>
        <v>0</v>
      </c>
    </row>
    <row r="110" ht="6" thickBot="1">
      <c r="C110" s="363">
        <f>IF(B98&lt;C97,1,SUM(C99:C109))</f>
        <v>1</v>
      </c>
    </row>
    <row r="113" ht="6" thickBot="1"/>
    <row r="114" ht="5.25">
      <c r="C114" s="168" t="s">
        <v>179</v>
      </c>
    </row>
    <row r="115" ht="6" thickBot="1">
      <c r="C115" s="169">
        <v>1</v>
      </c>
    </row>
    <row r="116" ht="6" thickBot="1">
      <c r="C116" s="170">
        <f>DGET(A120:C124,3,C114:C115)</f>
        <v>1</v>
      </c>
    </row>
    <row r="119" ht="6" thickBot="1"/>
    <row r="120" spans="1:3" ht="6" thickBot="1">
      <c r="A120" s="364" t="s">
        <v>179</v>
      </c>
      <c r="B120" s="346" t="s">
        <v>214</v>
      </c>
      <c r="C120" s="275"/>
    </row>
    <row r="121" spans="1:3" ht="5.25">
      <c r="A121" s="365">
        <v>1</v>
      </c>
      <c r="B121" s="366" t="s">
        <v>215</v>
      </c>
      <c r="C121" s="367">
        <v>1</v>
      </c>
    </row>
    <row r="122" spans="1:3" ht="5.25">
      <c r="A122" s="368">
        <v>2</v>
      </c>
      <c r="B122" s="369" t="str">
        <f>IF(C72=12,"4 взноса, с рассрочкой на 3 месяца (¼ - при заключении договора и по ¼ ежемесячно в течение квартала)","")</f>
        <v>4 взноса, с рассрочкой на 3 месяца (¼ - при заключении договора и по ¼ ежемесячно в течение квартала)</v>
      </c>
      <c r="C122" s="332">
        <f>IF(C72=12,1.05,1)</f>
        <v>1.05</v>
      </c>
    </row>
    <row r="123" spans="1:3" ht="6" thickBot="1">
      <c r="A123" s="368">
        <v>3</v>
      </c>
      <c r="B123" s="370" t="str">
        <f>IF(C72=12,"2 взноса, с рассрочкой на 6 месяцев(½ - при заключении договора, ½ -  в течение 6 месяцев)","")</f>
        <v>2 взноса, с рассрочкой на 6 месяцев(½ - при заключении договора, ½ -  в течение 6 месяцев)</v>
      </c>
      <c r="C123" s="371">
        <f>IF(C72=12,1.1,1)</f>
        <v>1.1</v>
      </c>
    </row>
    <row r="124" spans="1:3" ht="6" thickBot="1">
      <c r="A124" s="368">
        <v>4</v>
      </c>
      <c r="B124" s="369" t="str">
        <f>IF(C72=12,"4 взноса, с рассрочкой на 9 месяцев (¼ - при заключении договора и по ¼ ежеквартально, в течение 9 месяцев)","")</f>
        <v>4 взноса, с рассрочкой на 9 месяцев (¼ - при заключении договора и по ¼ ежеквартально, в течение 9 месяцев)</v>
      </c>
      <c r="C124" s="341">
        <f>IF(C72=12,1.15,1)</f>
        <v>1.15</v>
      </c>
    </row>
    <row r="126" ht="6" thickBot="1"/>
    <row r="127" ht="5.25">
      <c r="C127" s="168" t="s">
        <v>216</v>
      </c>
    </row>
    <row r="128" ht="6" thickBot="1">
      <c r="C128" s="169" t="str">
        <f>'[1]Системы охраны ТС'!A4</f>
        <v>ПСС3</v>
      </c>
    </row>
    <row r="129" ht="6" thickBot="1">
      <c r="C129" s="170" t="e">
        <f>DGET(B133:C137,2,C127:C128)</f>
        <v>#VALUE!</v>
      </c>
    </row>
    <row r="131" ht="6" thickBot="1"/>
    <row r="132" spans="2:3" ht="5.25">
      <c r="B132" s="372"/>
      <c r="C132" s="168" t="s">
        <v>524</v>
      </c>
    </row>
    <row r="133" spans="2:3" ht="6" thickBot="1">
      <c r="B133" s="373" t="s">
        <v>216</v>
      </c>
      <c r="C133" s="278">
        <f>D22</f>
        <v>0</v>
      </c>
    </row>
    <row r="134" spans="2:3" ht="5.25">
      <c r="B134" s="372" t="s">
        <v>217</v>
      </c>
      <c r="C134" s="168" t="e">
        <f>DGET(B140:F143,2,C132:C133)</f>
        <v>#VALUE!</v>
      </c>
    </row>
    <row r="135" spans="2:3" ht="5.25">
      <c r="B135" s="368" t="s">
        <v>218</v>
      </c>
      <c r="C135" s="179" t="e">
        <f>DGET(B140:F143,3,C132:C133)</f>
        <v>#VALUE!</v>
      </c>
    </row>
    <row r="136" spans="2:3" ht="5.25">
      <c r="B136" s="368" t="s">
        <v>219</v>
      </c>
      <c r="C136" s="179" t="e">
        <f>DGET(B140:F143,4,C132:C133)</f>
        <v>#VALUE!</v>
      </c>
    </row>
    <row r="137" spans="2:3" ht="6" thickBot="1">
      <c r="B137" s="374" t="s">
        <v>220</v>
      </c>
      <c r="C137" s="169" t="e">
        <f>DGET(B140:F143,5,C132:C133)</f>
        <v>#VALUE!</v>
      </c>
    </row>
    <row r="139" ht="6" thickBot="1"/>
    <row r="140" spans="2:6" ht="14.25" customHeight="1" thickBot="1">
      <c r="B140" s="375" t="s">
        <v>524</v>
      </c>
      <c r="C140" s="295" t="s">
        <v>217</v>
      </c>
      <c r="D140" s="376" t="s">
        <v>218</v>
      </c>
      <c r="E140" s="295" t="s">
        <v>219</v>
      </c>
      <c r="F140" s="296" t="s">
        <v>220</v>
      </c>
    </row>
    <row r="141" spans="2:6" ht="5.25">
      <c r="B141" s="377" t="s">
        <v>560</v>
      </c>
      <c r="C141" s="177">
        <v>0.7</v>
      </c>
      <c r="D141" s="378">
        <v>0.8</v>
      </c>
      <c r="E141" s="177">
        <v>1</v>
      </c>
      <c r="F141" s="367">
        <v>1.2</v>
      </c>
    </row>
    <row r="142" spans="2:6" ht="5.25">
      <c r="B142" s="379" t="s">
        <v>539</v>
      </c>
      <c r="C142" s="181">
        <v>0.9</v>
      </c>
      <c r="D142" s="380">
        <v>0.9</v>
      </c>
      <c r="E142" s="181">
        <v>1</v>
      </c>
      <c r="F142" s="332">
        <v>1.05</v>
      </c>
    </row>
    <row r="143" spans="2:6" ht="6" thickBot="1">
      <c r="B143" s="381" t="s">
        <v>527</v>
      </c>
      <c r="C143" s="382">
        <v>1</v>
      </c>
      <c r="D143" s="383">
        <v>1</v>
      </c>
      <c r="E143" s="382">
        <v>1</v>
      </c>
      <c r="F143" s="341">
        <v>1</v>
      </c>
    </row>
    <row r="146" ht="6" thickBot="1"/>
    <row r="147" ht="5.25">
      <c r="C147" s="293" t="s">
        <v>135</v>
      </c>
    </row>
    <row r="148" ht="6" thickBot="1">
      <c r="C148" s="384" t="str">
        <f>D27</f>
        <v>АВТОКАСКО</v>
      </c>
    </row>
    <row r="149" spans="2:5" ht="5.25">
      <c r="B149" s="286" t="s">
        <v>221</v>
      </c>
      <c r="C149" s="372">
        <f>DGET(A156:F158,3,C147:C148)</f>
        <v>1</v>
      </c>
      <c r="D149" s="385" t="b">
        <v>1</v>
      </c>
      <c r="E149" s="386">
        <f>IF(D149=TRUE,C149,0)</f>
        <v>1</v>
      </c>
    </row>
    <row r="150" spans="2:5" ht="5.25">
      <c r="B150" s="289" t="s">
        <v>222</v>
      </c>
      <c r="C150" s="368">
        <f>DGET(A156:F158,4,C147:C148)</f>
        <v>1</v>
      </c>
      <c r="D150" s="387" t="b">
        <v>1</v>
      </c>
      <c r="E150" s="388">
        <f>IF(D150=TRUE,C150,0)</f>
        <v>1</v>
      </c>
    </row>
    <row r="151" spans="2:5" ht="5.25">
      <c r="B151" s="289" t="s">
        <v>223</v>
      </c>
      <c r="C151" s="368">
        <f>DGET(A156:F158,5,C147:C148)</f>
        <v>1.25</v>
      </c>
      <c r="D151" s="387" t="b">
        <v>0</v>
      </c>
      <c r="E151" s="388">
        <f>IF(D151=TRUE,C151,0)</f>
        <v>0</v>
      </c>
    </row>
    <row r="152" spans="2:5" ht="6" thickBot="1">
      <c r="B152" s="291" t="s">
        <v>143</v>
      </c>
      <c r="C152" s="374">
        <f>DGET(A156:F158,6,C147:C148)</f>
        <v>1.25</v>
      </c>
      <c r="D152" s="389" t="b">
        <v>0</v>
      </c>
      <c r="E152" s="390">
        <f>IF(D152=TRUE,C152,0)</f>
        <v>0</v>
      </c>
    </row>
    <row r="153" spans="2:5" ht="6" thickBot="1">
      <c r="B153" s="279"/>
      <c r="C153" s="312"/>
      <c r="E153" s="391">
        <f>MAX(E149,E150,E151,E152)</f>
        <v>1</v>
      </c>
    </row>
    <row r="155" ht="6" thickBot="1"/>
    <row r="156" spans="1:6" ht="6" thickBot="1">
      <c r="A156" s="284" t="s">
        <v>179</v>
      </c>
      <c r="B156" s="335" t="s">
        <v>135</v>
      </c>
      <c r="C156" s="392" t="s">
        <v>221</v>
      </c>
      <c r="D156" s="295" t="s">
        <v>222</v>
      </c>
      <c r="E156" s="295" t="s">
        <v>223</v>
      </c>
      <c r="F156" s="296" t="s">
        <v>143</v>
      </c>
    </row>
    <row r="157" spans="1:6" ht="5.25">
      <c r="A157" s="175">
        <v>1</v>
      </c>
      <c r="B157" s="393" t="s">
        <v>180</v>
      </c>
      <c r="C157" s="176">
        <v>1</v>
      </c>
      <c r="D157" s="177">
        <v>1</v>
      </c>
      <c r="E157" s="177">
        <v>1.25</v>
      </c>
      <c r="F157" s="367">
        <v>1.25</v>
      </c>
    </row>
    <row r="158" spans="1:6" ht="6" thickBot="1">
      <c r="A158" s="169">
        <v>2</v>
      </c>
      <c r="B158" s="394" t="s">
        <v>181</v>
      </c>
      <c r="C158" s="299">
        <v>1</v>
      </c>
      <c r="D158" s="382">
        <v>1</v>
      </c>
      <c r="E158" s="382">
        <v>1.3</v>
      </c>
      <c r="F158" s="341">
        <v>1.3</v>
      </c>
    </row>
    <row r="160" ht="6" thickBot="1"/>
    <row r="161" ht="5.25">
      <c r="C161" s="395" t="s">
        <v>179</v>
      </c>
    </row>
    <row r="162" ht="5.25">
      <c r="C162" s="396">
        <v>1</v>
      </c>
    </row>
    <row r="163" ht="6" thickBot="1">
      <c r="C163" s="391">
        <f>DGET(A165:C167,3,C161:C162)</f>
        <v>1</v>
      </c>
    </row>
    <row r="164" ht="6" thickBot="1"/>
    <row r="165" spans="1:3" ht="5.25">
      <c r="A165" s="397" t="s">
        <v>179</v>
      </c>
      <c r="B165" s="398" t="s">
        <v>224</v>
      </c>
      <c r="C165" s="399"/>
    </row>
    <row r="166" spans="1:3" ht="5.25">
      <c r="A166" s="400">
        <v>1</v>
      </c>
      <c r="B166" s="401" t="s">
        <v>225</v>
      </c>
      <c r="C166" s="402">
        <v>1</v>
      </c>
    </row>
    <row r="167" spans="1:3" ht="6" thickBot="1">
      <c r="A167" s="403">
        <v>2</v>
      </c>
      <c r="B167" s="404" t="s">
        <v>226</v>
      </c>
      <c r="C167" s="405">
        <v>1</v>
      </c>
    </row>
    <row r="170" ht="6" thickBot="1"/>
    <row r="171" ht="5.25">
      <c r="C171" s="395" t="s">
        <v>179</v>
      </c>
    </row>
    <row r="172" ht="5.25">
      <c r="C172" s="396">
        <v>1</v>
      </c>
    </row>
    <row r="173" spans="3:10" ht="6" thickBot="1">
      <c r="C173" s="391">
        <f>DGET(A175:C177,3,C171:C172)</f>
        <v>1</v>
      </c>
      <c r="J173" s="302"/>
    </row>
    <row r="174" spans="8:10" ht="6" thickBot="1">
      <c r="H174" s="406"/>
      <c r="J174" s="302"/>
    </row>
    <row r="175" spans="1:10" ht="5.25">
      <c r="A175" s="397" t="s">
        <v>179</v>
      </c>
      <c r="B175" s="398" t="s">
        <v>227</v>
      </c>
      <c r="C175" s="399"/>
      <c r="H175" s="312"/>
      <c r="J175" s="303"/>
    </row>
    <row r="176" spans="1:10" ht="5.25">
      <c r="A176" s="400">
        <v>1</v>
      </c>
      <c r="B176" s="401" t="s">
        <v>228</v>
      </c>
      <c r="C176" s="402">
        <v>1</v>
      </c>
      <c r="H176" s="312"/>
      <c r="J176" s="303"/>
    </row>
    <row r="177" spans="1:10" ht="6" thickBot="1">
      <c r="A177" s="403">
        <v>2</v>
      </c>
      <c r="B177" s="404" t="s">
        <v>229</v>
      </c>
      <c r="C177" s="405">
        <f>IF(OR(C49=3,C49=4),0.9,IF(OR(C49=0,C49=1,C49=2),1,0.8))</f>
        <v>1</v>
      </c>
      <c r="H177" s="406"/>
      <c r="J177" s="303"/>
    </row>
    <row r="178" spans="5:10" ht="6" thickBot="1">
      <c r="E178" s="263" t="s">
        <v>179</v>
      </c>
      <c r="J178" s="302"/>
    </row>
    <row r="179" spans="5:10" ht="6" thickBot="1">
      <c r="E179" s="263">
        <v>1</v>
      </c>
      <c r="J179" s="302"/>
    </row>
    <row r="180" spans="1:10" ht="6" thickBot="1">
      <c r="A180" s="407" t="s">
        <v>179</v>
      </c>
      <c r="B180" s="408"/>
      <c r="C180" s="409"/>
      <c r="E180" s="283">
        <f>DGET(A180:C184,3,E178:E179)</f>
        <v>0.95</v>
      </c>
      <c r="J180" s="302"/>
    </row>
    <row r="181" spans="1:10" ht="5.25">
      <c r="A181" s="397">
        <v>1</v>
      </c>
      <c r="B181" s="326" t="s">
        <v>365</v>
      </c>
      <c r="C181" s="410">
        <v>0.95</v>
      </c>
      <c r="J181" s="302"/>
    </row>
    <row r="182" spans="1:10" ht="5.25">
      <c r="A182" s="400">
        <v>2</v>
      </c>
      <c r="B182" s="331" t="s">
        <v>366</v>
      </c>
      <c r="C182" s="411">
        <v>1</v>
      </c>
      <c r="J182" s="302"/>
    </row>
    <row r="183" spans="1:10" ht="6" thickBot="1">
      <c r="A183" s="403">
        <v>3</v>
      </c>
      <c r="B183" s="331" t="s">
        <v>367</v>
      </c>
      <c r="C183" s="411">
        <v>1.2</v>
      </c>
      <c r="J183" s="302"/>
    </row>
    <row r="184" spans="1:10" ht="6" thickBot="1">
      <c r="A184" s="403">
        <v>4</v>
      </c>
      <c r="B184" s="470" t="s">
        <v>172</v>
      </c>
      <c r="C184" s="412">
        <v>1.2</v>
      </c>
      <c r="I184" s="302"/>
      <c r="J184" s="302"/>
    </row>
    <row r="185" spans="9:10" ht="6" thickBot="1">
      <c r="I185" s="302"/>
      <c r="J185" s="302"/>
    </row>
    <row r="186" spans="3:10" ht="6" thickBot="1">
      <c r="C186" s="413" t="s">
        <v>179</v>
      </c>
      <c r="E186" s="395" t="s">
        <v>173</v>
      </c>
      <c r="I186" s="302"/>
      <c r="J186" s="302"/>
    </row>
    <row r="187" spans="3:10" ht="6" thickBot="1">
      <c r="C187" s="414">
        <v>4</v>
      </c>
      <c r="E187" s="263">
        <v>3</v>
      </c>
      <c r="I187" s="302"/>
      <c r="J187" s="302"/>
    </row>
    <row r="188" spans="3:10" ht="6" thickBot="1">
      <c r="C188" s="263">
        <f>DGET(A193:C197,3,C186:C187)</f>
        <v>0.85</v>
      </c>
      <c r="I188" s="302"/>
      <c r="J188" s="471" t="s">
        <v>175</v>
      </c>
    </row>
    <row r="189" spans="7:10" ht="6" thickBot="1">
      <c r="G189" s="288">
        <f>VLOOKUP(C193,A202:F205,C187+2,0)</f>
        <v>0.85</v>
      </c>
      <c r="H189" s="288">
        <f>VLOOKUP(E193,A202:F205,E187+2,0)</f>
        <v>0.9</v>
      </c>
      <c r="I189" s="302"/>
      <c r="J189" s="472">
        <f>IF(E179=1,G189,MAX(G189,H189))</f>
        <v>0.85</v>
      </c>
    </row>
    <row r="190" spans="9:10" ht="5.25">
      <c r="I190" s="302"/>
      <c r="J190" s="302"/>
    </row>
    <row r="191" spans="9:10" ht="6" thickBot="1">
      <c r="I191" s="302"/>
      <c r="J191" s="302"/>
    </row>
    <row r="192" spans="1:5" ht="6" thickBot="1">
      <c r="A192" s="415"/>
      <c r="B192" s="326"/>
      <c r="C192" s="410" t="s">
        <v>179</v>
      </c>
      <c r="E192" s="395" t="s">
        <v>174</v>
      </c>
    </row>
    <row r="193" spans="1:5" ht="6" thickBot="1">
      <c r="A193" s="416" t="s">
        <v>179</v>
      </c>
      <c r="B193" s="339" t="s">
        <v>231</v>
      </c>
      <c r="C193" s="412">
        <v>2</v>
      </c>
      <c r="E193" s="263">
        <v>2</v>
      </c>
    </row>
    <row r="194" spans="1:8" ht="5.25">
      <c r="A194" s="473">
        <v>1</v>
      </c>
      <c r="B194" s="474" t="str">
        <f>IF(AND(I39=1,E179&lt;4),"До 2-х лет","")</f>
        <v>До 2-х лет</v>
      </c>
      <c r="C194" s="475">
        <f>DGET(A201:F205,3,C192:C193)</f>
        <v>1.4</v>
      </c>
      <c r="H194" s="476">
        <f>IF(E179=1,"",IF(AND(I39=1,E179&lt;4),"До 2-х лет",""))</f>
      </c>
    </row>
    <row r="195" spans="1:8" ht="5.25">
      <c r="A195" s="477">
        <v>2</v>
      </c>
      <c r="B195" s="478" t="str">
        <f>IF(AND(I39=1,E179&lt;4),"Свыше 2-х лет до 5 лет","")</f>
        <v>Свыше 2-х лет до 5 лет</v>
      </c>
      <c r="C195" s="479">
        <f>DGET(A201:F205,4,C192:C193)</f>
        <v>1</v>
      </c>
      <c r="H195" s="480">
        <f>IF(E179=1,"",IF(AND(I39=1,E179&lt;4),"Свыше 2-х лет до 5 лет",""))</f>
      </c>
    </row>
    <row r="196" spans="1:8" ht="5.25">
      <c r="A196" s="477">
        <v>3</v>
      </c>
      <c r="B196" s="478" t="str">
        <f>IF(AND(I39=1,E179&lt;4),"Свыше 5 лет до 10 лет","")</f>
        <v>Свыше 5 лет до 10 лет</v>
      </c>
      <c r="C196" s="479">
        <f>DGET(A201:F205,5,C192:C193)</f>
        <v>0.9</v>
      </c>
      <c r="H196" s="480">
        <f>IF(E179=1,"",IF(AND(I39=1,E179&lt;4),"Свыше 5 лет до 10 лет",""))</f>
      </c>
    </row>
    <row r="197" spans="1:8" ht="6" thickBot="1">
      <c r="A197" s="481">
        <v>4</v>
      </c>
      <c r="B197" s="482" t="str">
        <f>IF(AND(I39=1,E179&lt;4),"Свыше 10 лет","")</f>
        <v>Свыше 10 лет</v>
      </c>
      <c r="C197" s="483">
        <f>DGET(A201:F205,6,C192:C193)</f>
        <v>0.85</v>
      </c>
      <c r="H197" s="484">
        <f>IF(E179=1,"",IF(AND(I39=1,E179&lt;4),"Свыше 10 лет",""))</f>
      </c>
    </row>
    <row r="200" ht="6" thickBot="1"/>
    <row r="201" spans="1:6" ht="6" thickBot="1">
      <c r="A201" s="419" t="s">
        <v>179</v>
      </c>
      <c r="B201" s="420" t="s">
        <v>230</v>
      </c>
      <c r="C201" s="420" t="s">
        <v>232</v>
      </c>
      <c r="D201" s="420" t="s">
        <v>233</v>
      </c>
      <c r="E201" s="420" t="s">
        <v>235</v>
      </c>
      <c r="F201" s="421" t="s">
        <v>234</v>
      </c>
    </row>
    <row r="202" spans="1:8" ht="5.25">
      <c r="A202" s="422">
        <v>1</v>
      </c>
      <c r="B202" s="423" t="str">
        <f>IF(AND(I39=1,E179&lt;4),"До 24 лет","")</f>
        <v>До 24 лет</v>
      </c>
      <c r="C202" s="424">
        <v>1.6</v>
      </c>
      <c r="D202" s="424">
        <v>1.2</v>
      </c>
      <c r="E202" s="424">
        <v>0.95</v>
      </c>
      <c r="F202" s="425">
        <v>0</v>
      </c>
      <c r="H202" s="485">
        <f>IF(E179=1,"",IF(AND(I39=1,E179&lt;4),"До 24 лет",""))</f>
      </c>
    </row>
    <row r="203" spans="1:8" ht="5.25">
      <c r="A203" s="426">
        <v>2</v>
      </c>
      <c r="B203" s="423" t="str">
        <f>IF(AND(I39=1,E179&lt;4),"Свыше 24 лет до 35 лет","")</f>
        <v>Свыше 24 лет до 35 лет</v>
      </c>
      <c r="C203" s="423">
        <v>1.4</v>
      </c>
      <c r="D203" s="423">
        <v>1</v>
      </c>
      <c r="E203" s="423">
        <v>0.9</v>
      </c>
      <c r="F203" s="427">
        <v>0.85</v>
      </c>
      <c r="H203" s="486">
        <f>IF(E179=1,"",IF(AND(I39=1,E179&lt;4),"Свыше 24 лет до 35 лет",""))</f>
      </c>
    </row>
    <row r="204" spans="1:8" ht="6" thickBot="1">
      <c r="A204" s="428">
        <v>3</v>
      </c>
      <c r="B204" s="423" t="str">
        <f>IF(AND(I39=1,E179&lt;4),"Свыше 35 лет до 65 лет","")</f>
        <v>Свыше 35 лет до 65 лет</v>
      </c>
      <c r="C204" s="429">
        <v>1.2</v>
      </c>
      <c r="D204" s="429">
        <v>1</v>
      </c>
      <c r="E204" s="429">
        <v>0.85</v>
      </c>
      <c r="F204" s="430">
        <v>0.8</v>
      </c>
      <c r="H204" s="486">
        <f>IF(E179=1,"",IF(AND(I39=1,E179&lt;4),"Свыше 35 лет до 65 лет",""))</f>
      </c>
    </row>
    <row r="205" spans="1:8" ht="6" thickBot="1">
      <c r="A205" s="428">
        <v>4</v>
      </c>
      <c r="B205" s="429" t="str">
        <f>IF(AND(I39=1,E179&lt;4),"Свыше 65 лет","")</f>
        <v>Свыше 65 лет</v>
      </c>
      <c r="C205" s="429">
        <v>1.6</v>
      </c>
      <c r="D205" s="429">
        <v>1</v>
      </c>
      <c r="E205" s="429">
        <v>1</v>
      </c>
      <c r="F205" s="430">
        <v>1</v>
      </c>
      <c r="H205" s="487">
        <f>IF(E179=1,"",IF(AND(I39=1,E179&lt;4),"Свыше 65 лет",""))</f>
      </c>
    </row>
    <row r="211" ht="5.25">
      <c r="B211" s="285" t="s">
        <v>170</v>
      </c>
    </row>
    <row r="212" ht="6" thickBot="1">
      <c r="G212" s="285" t="s">
        <v>171</v>
      </c>
    </row>
    <row r="213" spans="2:4" ht="6" thickBot="1">
      <c r="B213" s="415"/>
      <c r="C213" s="326" t="s">
        <v>179</v>
      </c>
      <c r="D213" s="410"/>
    </row>
    <row r="214" spans="2:9" ht="5.25">
      <c r="B214" s="417"/>
      <c r="C214" s="331">
        <v>1</v>
      </c>
      <c r="D214" s="411"/>
      <c r="G214" s="415"/>
      <c r="H214" s="326" t="s">
        <v>179</v>
      </c>
      <c r="I214" s="410"/>
    </row>
    <row r="215" spans="2:9" ht="5.25">
      <c r="B215" s="417" t="s">
        <v>236</v>
      </c>
      <c r="C215" s="431">
        <f>IF(D215=TRUE,DGET(A221:D226,3,C213:C214),0)</f>
        <v>0</v>
      </c>
      <c r="D215" s="411" t="b">
        <v>0</v>
      </c>
      <c r="G215" s="417"/>
      <c r="H215" s="331">
        <f>C214</f>
        <v>1</v>
      </c>
      <c r="I215" s="411"/>
    </row>
    <row r="216" spans="2:9" ht="6" thickBot="1">
      <c r="B216" s="417" t="s">
        <v>237</v>
      </c>
      <c r="C216" s="432">
        <f>IF(D216=TRUE,DGET(A221:D226,4,C213:C214),0)</f>
        <v>0</v>
      </c>
      <c r="D216" s="411" t="b">
        <v>0</v>
      </c>
      <c r="G216" s="417" t="s">
        <v>236</v>
      </c>
      <c r="H216" s="431">
        <f>IF(I216=TRUE,DGET(F221:I226,3,H214:H215),0)</f>
        <v>0</v>
      </c>
      <c r="I216" s="411" t="b">
        <v>0</v>
      </c>
    </row>
    <row r="217" spans="2:9" ht="6" thickBot="1">
      <c r="B217" s="433"/>
      <c r="C217" s="274">
        <f>SUM(C215:C216)</f>
        <v>0</v>
      </c>
      <c r="D217" s="434"/>
      <c r="G217" s="417" t="s">
        <v>237</v>
      </c>
      <c r="H217" s="432">
        <f>IF(I217=TRUE,DGET(F221:I226,4,H214:H215),0)</f>
        <v>0</v>
      </c>
      <c r="I217" s="411" t="b">
        <v>0</v>
      </c>
    </row>
    <row r="218" spans="7:9" ht="6" thickBot="1">
      <c r="G218" s="433"/>
      <c r="H218" s="274">
        <f>SUM(H216:H217)</f>
        <v>0</v>
      </c>
      <c r="I218" s="434"/>
    </row>
    <row r="220" ht="6" thickBot="1"/>
    <row r="221" spans="1:9" ht="25.5" customHeight="1">
      <c r="A221" s="531" t="s">
        <v>179</v>
      </c>
      <c r="B221" s="535" t="s">
        <v>127</v>
      </c>
      <c r="C221" s="535" t="s">
        <v>238</v>
      </c>
      <c r="D221" s="537"/>
      <c r="F221" s="531" t="s">
        <v>179</v>
      </c>
      <c r="G221" s="435" t="s">
        <v>127</v>
      </c>
      <c r="H221" s="435" t="s">
        <v>238</v>
      </c>
      <c r="I221" s="174"/>
    </row>
    <row r="222" spans="1:9" ht="5.25">
      <c r="A222" s="532"/>
      <c r="B222" s="536"/>
      <c r="C222" s="418" t="s">
        <v>236</v>
      </c>
      <c r="D222" s="182" t="s">
        <v>237</v>
      </c>
      <c r="F222" s="532"/>
      <c r="G222" s="418"/>
      <c r="H222" s="436" t="s">
        <v>236</v>
      </c>
      <c r="I222" s="437" t="s">
        <v>237</v>
      </c>
    </row>
    <row r="223" spans="1:9" ht="5.25">
      <c r="A223" s="369">
        <v>1</v>
      </c>
      <c r="B223" s="438" t="s">
        <v>239</v>
      </c>
      <c r="C223" s="439">
        <v>0.0012</v>
      </c>
      <c r="D223" s="440">
        <v>0.0019</v>
      </c>
      <c r="F223" s="369">
        <v>1</v>
      </c>
      <c r="G223" s="441" t="s">
        <v>239</v>
      </c>
      <c r="H223" s="439">
        <v>0.0023</v>
      </c>
      <c r="I223" s="440">
        <v>0.0041</v>
      </c>
    </row>
    <row r="224" spans="1:9" ht="5.25">
      <c r="A224" s="369">
        <v>2</v>
      </c>
      <c r="B224" s="438" t="s">
        <v>240</v>
      </c>
      <c r="C224" s="439">
        <v>0.0012</v>
      </c>
      <c r="D224" s="440">
        <v>0.0024</v>
      </c>
      <c r="F224" s="369">
        <v>2</v>
      </c>
      <c r="G224" s="441" t="s">
        <v>240</v>
      </c>
      <c r="H224" s="439">
        <v>0.0023</v>
      </c>
      <c r="I224" s="440">
        <v>0.0053</v>
      </c>
    </row>
    <row r="225" spans="1:9" ht="5.25">
      <c r="A225" s="369">
        <v>3</v>
      </c>
      <c r="B225" s="438" t="s">
        <v>241</v>
      </c>
      <c r="C225" s="439">
        <v>0.0012</v>
      </c>
      <c r="D225" s="440">
        <v>0.0047</v>
      </c>
      <c r="F225" s="369">
        <v>3</v>
      </c>
      <c r="G225" s="441" t="s">
        <v>241</v>
      </c>
      <c r="H225" s="439">
        <v>0.0023</v>
      </c>
      <c r="I225" s="440">
        <v>0.0118</v>
      </c>
    </row>
    <row r="226" spans="1:9" ht="11.25" thickBot="1">
      <c r="A226" s="370">
        <v>4</v>
      </c>
      <c r="B226" s="442" t="s">
        <v>242</v>
      </c>
      <c r="C226" s="443">
        <v>0.0012</v>
      </c>
      <c r="D226" s="444">
        <v>0.0017</v>
      </c>
      <c r="F226" s="370">
        <v>4</v>
      </c>
      <c r="G226" s="445" t="s">
        <v>242</v>
      </c>
      <c r="H226" s="443">
        <v>0.0023</v>
      </c>
      <c r="I226" s="444">
        <v>0.0034</v>
      </c>
    </row>
    <row r="229" ht="5.25">
      <c r="B229" s="446"/>
    </row>
  </sheetData>
  <sheetProtection/>
  <mergeCells count="9">
    <mergeCell ref="F221:F222"/>
    <mergeCell ref="B16:B17"/>
    <mergeCell ref="A221:A222"/>
    <mergeCell ref="B221:B222"/>
    <mergeCell ref="C221:D221"/>
    <mergeCell ref="B4:B5"/>
    <mergeCell ref="B7:B8"/>
    <mergeCell ref="B10:B11"/>
    <mergeCell ref="B13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5"/>
  <sheetViews>
    <sheetView zoomScalePageLayoutView="0" workbookViewId="0" topLeftCell="I1">
      <selection activeCell="Q13" sqref="Q13"/>
    </sheetView>
  </sheetViews>
  <sheetFormatPr defaultColWidth="9.00390625" defaultRowHeight="12.75"/>
  <cols>
    <col min="1" max="1" width="9.125" style="167" customWidth="1"/>
    <col min="2" max="2" width="40.25390625" style="167" hidden="1" customWidth="1"/>
    <col min="3" max="3" width="50.75390625" style="167" hidden="1" customWidth="1"/>
    <col min="4" max="4" width="58.625" style="167" customWidth="1"/>
    <col min="5" max="16384" width="9.125" style="167" customWidth="1"/>
  </cols>
  <sheetData>
    <row r="1" ht="6" thickBot="1"/>
    <row r="2" ht="5.25">
      <c r="A2" s="168" t="s">
        <v>179</v>
      </c>
    </row>
    <row r="3" ht="6" thickBot="1">
      <c r="A3" s="169">
        <v>1</v>
      </c>
    </row>
    <row r="4" spans="1:4" ht="6" thickBot="1">
      <c r="A4" s="170" t="str">
        <f>DGET(A7:E75,5,A2:A3)</f>
        <v>ПСС3</v>
      </c>
      <c r="D4" s="167" t="str">
        <f>DGET(A7:E75,4,A2:A3)</f>
        <v>Иная система охраны (защиты) ТС </v>
      </c>
    </row>
    <row r="7" ht="6" thickBot="1">
      <c r="A7" s="171" t="s">
        <v>179</v>
      </c>
    </row>
    <row r="8" spans="1:5" ht="5.25">
      <c r="A8" s="168">
        <v>1</v>
      </c>
      <c r="B8" s="172" t="s">
        <v>243</v>
      </c>
      <c r="C8" s="173"/>
      <c r="D8" s="173" t="str">
        <f>CONCATENATE(B8," ",C8)</f>
        <v>Иная система охраны (защиты) ТС </v>
      </c>
      <c r="E8" s="174" t="s">
        <v>219</v>
      </c>
    </row>
    <row r="9" spans="1:5" ht="5.25">
      <c r="A9" s="175">
        <v>2</v>
      </c>
      <c r="B9" s="176"/>
      <c r="C9" s="177"/>
      <c r="D9" s="177" t="s">
        <v>460</v>
      </c>
      <c r="E9" s="178"/>
    </row>
    <row r="10" spans="1:5" ht="5.25">
      <c r="A10" s="179">
        <v>3</v>
      </c>
      <c r="B10" s="180" t="s">
        <v>318</v>
      </c>
      <c r="C10" s="181" t="s">
        <v>382</v>
      </c>
      <c r="D10" s="181" t="str">
        <f aca="true" t="shared" si="0" ref="D10:D75">CONCATENATE(B10," ",C10)</f>
        <v>Lockey Vip</v>
      </c>
      <c r="E10" s="182" t="s">
        <v>217</v>
      </c>
    </row>
    <row r="11" spans="1:5" ht="5.25">
      <c r="A11" s="175">
        <v>4</v>
      </c>
      <c r="B11" s="180" t="s">
        <v>320</v>
      </c>
      <c r="C11" s="181" t="s">
        <v>321</v>
      </c>
      <c r="D11" s="181" t="str">
        <f t="shared" si="0"/>
        <v>SpaceGuard Gold</v>
      </c>
      <c r="E11" s="182" t="s">
        <v>217</v>
      </c>
    </row>
    <row r="12" spans="1:5" ht="5.25">
      <c r="A12" s="179">
        <v>5</v>
      </c>
      <c r="B12" s="180" t="s">
        <v>320</v>
      </c>
      <c r="C12" s="181" t="s">
        <v>322</v>
      </c>
      <c r="D12" s="181" t="str">
        <f t="shared" si="0"/>
        <v>SpaceGuard Silver</v>
      </c>
      <c r="E12" s="182" t="s">
        <v>217</v>
      </c>
    </row>
    <row r="13" spans="1:5" ht="5.25">
      <c r="A13" s="175">
        <v>6</v>
      </c>
      <c r="B13" s="180" t="s">
        <v>374</v>
      </c>
      <c r="C13" s="181" t="s">
        <v>375</v>
      </c>
      <c r="D13" s="181" t="str">
        <f t="shared" si="0"/>
        <v>Arkan-Reef-Satellite Standart 1</v>
      </c>
      <c r="E13" s="182"/>
    </row>
    <row r="14" spans="1:5" ht="5.25">
      <c r="A14" s="179">
        <v>7</v>
      </c>
      <c r="B14" s="180" t="s">
        <v>374</v>
      </c>
      <c r="C14" s="181" t="s">
        <v>376</v>
      </c>
      <c r="D14" s="181" t="str">
        <f t="shared" si="0"/>
        <v>Arkan-Reef-Satellite Standart 2</v>
      </c>
      <c r="E14" s="182"/>
    </row>
    <row r="15" spans="1:5" ht="5.25">
      <c r="A15" s="175">
        <v>8</v>
      </c>
      <c r="B15" s="180" t="s">
        <v>374</v>
      </c>
      <c r="C15" s="181" t="s">
        <v>377</v>
      </c>
      <c r="D15" s="181" t="str">
        <f t="shared" si="0"/>
        <v>Arkan-Reef-Satellite Standart 3</v>
      </c>
      <c r="E15" s="182"/>
    </row>
    <row r="16" spans="1:5" ht="5.25">
      <c r="A16" s="179">
        <v>9</v>
      </c>
      <c r="B16" s="180" t="s">
        <v>374</v>
      </c>
      <c r="C16" s="181" t="s">
        <v>378</v>
      </c>
      <c r="D16" s="181" t="str">
        <f t="shared" si="0"/>
        <v>Arkan-Reef-Satellite Super 1</v>
      </c>
      <c r="E16" s="182"/>
    </row>
    <row r="17" spans="1:5" ht="5.25">
      <c r="A17" s="175">
        <v>10</v>
      </c>
      <c r="B17" s="180" t="s">
        <v>374</v>
      </c>
      <c r="C17" s="181" t="s">
        <v>379</v>
      </c>
      <c r="D17" s="181" t="str">
        <f t="shared" si="0"/>
        <v>Arkan-Reef-Satellite Super 2</v>
      </c>
      <c r="E17" s="182"/>
    </row>
    <row r="18" spans="1:5" ht="5.25">
      <c r="A18" s="179">
        <v>11</v>
      </c>
      <c r="B18" s="180" t="s">
        <v>374</v>
      </c>
      <c r="C18" s="181" t="s">
        <v>380</v>
      </c>
      <c r="D18" s="181" t="str">
        <f t="shared" si="0"/>
        <v>Arkan-Reef-Satellite Super 3</v>
      </c>
      <c r="E18" s="182"/>
    </row>
    <row r="19" spans="1:5" ht="5.25">
      <c r="A19" s="175">
        <v>12</v>
      </c>
      <c r="B19" s="180" t="s">
        <v>381</v>
      </c>
      <c r="C19" s="181" t="s">
        <v>350</v>
      </c>
      <c r="D19" s="181" t="str">
        <f t="shared" si="0"/>
        <v>Black Bug SUPER BT-85W</v>
      </c>
      <c r="E19" s="182"/>
    </row>
    <row r="20" spans="1:5" ht="5.25">
      <c r="A20" s="179">
        <v>13</v>
      </c>
      <c r="B20" s="180" t="s">
        <v>314</v>
      </c>
      <c r="C20" s="181" t="s">
        <v>334</v>
      </c>
      <c r="D20" s="181" t="str">
        <f t="shared" si="0"/>
        <v>RussGPS Alert</v>
      </c>
      <c r="E20" s="182"/>
    </row>
    <row r="21" spans="1:5" ht="5.25">
      <c r="A21" s="175">
        <v>14</v>
      </c>
      <c r="B21" s="180" t="s">
        <v>314</v>
      </c>
      <c r="C21" s="181" t="s">
        <v>335</v>
      </c>
      <c r="D21" s="181" t="str">
        <f t="shared" si="0"/>
        <v>RussGPS High Alert</v>
      </c>
      <c r="E21" s="182"/>
    </row>
    <row r="22" spans="1:5" ht="5.25">
      <c r="A22" s="179">
        <v>15</v>
      </c>
      <c r="B22" s="180" t="s">
        <v>314</v>
      </c>
      <c r="C22" s="181" t="s">
        <v>315</v>
      </c>
      <c r="D22" s="181" t="str">
        <f t="shared" si="0"/>
        <v>RussGPS Executive Plus</v>
      </c>
      <c r="E22" s="182"/>
    </row>
    <row r="23" spans="1:5" ht="5.25">
      <c r="A23" s="175">
        <v>16</v>
      </c>
      <c r="B23" s="180" t="s">
        <v>314</v>
      </c>
      <c r="C23" s="181" t="s">
        <v>336</v>
      </c>
      <c r="D23" s="181" t="str">
        <f t="shared" si="0"/>
        <v>RussGPS Executive</v>
      </c>
      <c r="E23" s="182"/>
    </row>
    <row r="24" spans="1:5" ht="5.25">
      <c r="A24" s="179">
        <v>17</v>
      </c>
      <c r="B24" s="180" t="s">
        <v>310</v>
      </c>
      <c r="C24" s="183" t="s">
        <v>383</v>
      </c>
      <c r="D24" s="181" t="str">
        <f t="shared" si="0"/>
        <v>SKYLOCK Optima</v>
      </c>
      <c r="E24" s="182"/>
    </row>
    <row r="25" spans="1:5" ht="5.25">
      <c r="A25" s="175">
        <v>18</v>
      </c>
      <c r="B25" s="180" t="s">
        <v>310</v>
      </c>
      <c r="C25" s="181" t="s">
        <v>311</v>
      </c>
      <c r="D25" s="181" t="str">
        <f t="shared" si="0"/>
        <v>SKYLOCK Profi</v>
      </c>
      <c r="E25" s="182"/>
    </row>
    <row r="26" spans="1:5" ht="5.25">
      <c r="A26" s="179">
        <v>19</v>
      </c>
      <c r="B26" s="180" t="s">
        <v>310</v>
      </c>
      <c r="C26" s="181" t="s">
        <v>326</v>
      </c>
      <c r="D26" s="181" t="str">
        <f t="shared" si="0"/>
        <v>SKYLOCK Standart</v>
      </c>
      <c r="E26" s="182"/>
    </row>
    <row r="27" spans="1:5" ht="5.25">
      <c r="A27" s="175">
        <v>20</v>
      </c>
      <c r="B27" s="180" t="s">
        <v>384</v>
      </c>
      <c r="C27" s="181" t="s">
        <v>343</v>
      </c>
      <c r="D27" s="181" t="str">
        <f t="shared" si="0"/>
        <v>BIOCODE Auto-150</v>
      </c>
      <c r="E27" s="182"/>
    </row>
    <row r="28" spans="1:5" ht="5.25">
      <c r="A28" s="179">
        <v>21</v>
      </c>
      <c r="B28" s="180" t="s">
        <v>384</v>
      </c>
      <c r="C28" s="181" t="s">
        <v>344</v>
      </c>
      <c r="D28" s="181" t="str">
        <f t="shared" si="0"/>
        <v>BIOCODE Auto M10</v>
      </c>
      <c r="E28" s="182"/>
    </row>
    <row r="29" spans="1:5" ht="5.25">
      <c r="A29" s="175">
        <v>22</v>
      </c>
      <c r="B29" s="180" t="s">
        <v>384</v>
      </c>
      <c r="C29" s="181" t="s">
        <v>345</v>
      </c>
      <c r="D29" s="181" t="str">
        <f t="shared" si="0"/>
        <v>BIOCODE Auto M10 IN</v>
      </c>
      <c r="E29" s="182"/>
    </row>
    <row r="30" spans="1:5" ht="5.25">
      <c r="A30" s="179">
        <v>23</v>
      </c>
      <c r="B30" s="180" t="s">
        <v>323</v>
      </c>
      <c r="C30" s="181" t="s">
        <v>324</v>
      </c>
      <c r="D30" s="181" t="str">
        <f t="shared" si="0"/>
        <v>WooDoo WD-800</v>
      </c>
      <c r="E30" s="182"/>
    </row>
    <row r="31" spans="1:5" ht="5.25">
      <c r="A31" s="175">
        <v>24</v>
      </c>
      <c r="B31" s="180" t="s">
        <v>323</v>
      </c>
      <c r="C31" s="181" t="s">
        <v>397</v>
      </c>
      <c r="D31" s="181" t="str">
        <f t="shared" si="0"/>
        <v>WooDoo WD-860</v>
      </c>
      <c r="E31" s="182"/>
    </row>
    <row r="32" spans="1:5" ht="5.25">
      <c r="A32" s="179">
        <v>25</v>
      </c>
      <c r="B32" s="180" t="s">
        <v>323</v>
      </c>
      <c r="C32" s="181" t="s">
        <v>398</v>
      </c>
      <c r="D32" s="181" t="str">
        <f t="shared" si="0"/>
        <v>WooDoo WD-870</v>
      </c>
      <c r="E32" s="182"/>
    </row>
    <row r="33" spans="1:5" ht="5.25">
      <c r="A33" s="175">
        <v>26</v>
      </c>
      <c r="B33" s="180" t="s">
        <v>323</v>
      </c>
      <c r="C33" s="181" t="s">
        <v>325</v>
      </c>
      <c r="D33" s="181" t="str">
        <f t="shared" si="0"/>
        <v>WooDoo WD-800W</v>
      </c>
      <c r="E33" s="182"/>
    </row>
    <row r="34" spans="1:5" ht="5.25">
      <c r="A34" s="179">
        <v>27</v>
      </c>
      <c r="B34" s="180" t="s">
        <v>348</v>
      </c>
      <c r="C34" s="181" t="s">
        <v>349</v>
      </c>
      <c r="D34" s="181" t="str">
        <f t="shared" si="0"/>
        <v>MED 2030.2</v>
      </c>
      <c r="E34" s="182"/>
    </row>
    <row r="35" spans="1:5" ht="5.25">
      <c r="A35" s="175">
        <v>28</v>
      </c>
      <c r="B35" s="180" t="s">
        <v>385</v>
      </c>
      <c r="C35" s="181" t="s">
        <v>386</v>
      </c>
      <c r="D35" s="181" t="str">
        <f t="shared" si="0"/>
        <v>Excellent Comfort 2</v>
      </c>
      <c r="E35" s="182"/>
    </row>
    <row r="36" spans="1:5" ht="5.25">
      <c r="A36" s="179">
        <v>29</v>
      </c>
      <c r="B36" s="180" t="s">
        <v>387</v>
      </c>
      <c r="C36" s="181" t="s">
        <v>388</v>
      </c>
      <c r="D36" s="181" t="str">
        <f t="shared" si="0"/>
        <v>Reef Net R-405W</v>
      </c>
      <c r="E36" s="182"/>
    </row>
    <row r="37" spans="1:5" ht="5.25">
      <c r="A37" s="175">
        <v>30</v>
      </c>
      <c r="B37" s="180" t="s">
        <v>247</v>
      </c>
      <c r="C37" s="181" t="s">
        <v>326</v>
      </c>
      <c r="D37" s="181" t="str">
        <f t="shared" si="0"/>
        <v>АвтоКоннекс (CobraConnex) Standart</v>
      </c>
      <c r="E37" s="182"/>
    </row>
    <row r="38" spans="1:5" ht="5.25">
      <c r="A38" s="179">
        <v>31</v>
      </c>
      <c r="B38" s="180" t="s">
        <v>247</v>
      </c>
      <c r="C38" s="181" t="s">
        <v>327</v>
      </c>
      <c r="D38" s="181" t="str">
        <f t="shared" si="0"/>
        <v>АвтоКоннекс (CobraConnex) Garant</v>
      </c>
      <c r="E38" s="182"/>
    </row>
    <row r="39" spans="1:5" ht="5.25">
      <c r="A39" s="175">
        <v>32</v>
      </c>
      <c r="B39" s="180" t="s">
        <v>247</v>
      </c>
      <c r="C39" s="181" t="s">
        <v>328</v>
      </c>
      <c r="D39" s="181" t="str">
        <f t="shared" si="0"/>
        <v>АвтоКоннекс (CobraConnex) Garant +</v>
      </c>
      <c r="E39" s="182"/>
    </row>
    <row r="40" spans="1:5" ht="5.25">
      <c r="A40" s="179">
        <v>33</v>
      </c>
      <c r="B40" s="180" t="s">
        <v>247</v>
      </c>
      <c r="C40" s="181" t="s">
        <v>329</v>
      </c>
      <c r="D40" s="181" t="str">
        <f t="shared" si="0"/>
        <v>АвтоКоннекс (CobraConnex) Smart +</v>
      </c>
      <c r="E40" s="182"/>
    </row>
    <row r="41" spans="1:5" ht="5.25">
      <c r="A41" s="175">
        <v>34</v>
      </c>
      <c r="B41" s="180" t="s">
        <v>247</v>
      </c>
      <c r="C41" s="181" t="s">
        <v>330</v>
      </c>
      <c r="D41" s="181" t="str">
        <f t="shared" si="0"/>
        <v>АвтоКоннекс (CobraConnex) Titan</v>
      </c>
      <c r="E41" s="182"/>
    </row>
    <row r="42" spans="1:5" ht="5.25">
      <c r="A42" s="179">
        <v>35</v>
      </c>
      <c r="B42" s="180" t="s">
        <v>247</v>
      </c>
      <c r="C42" s="181" t="s">
        <v>248</v>
      </c>
      <c r="D42" s="181" t="str">
        <f t="shared" si="0"/>
        <v>АвтоКоннекс (CobraConnex) BEST</v>
      </c>
      <c r="E42" s="182"/>
    </row>
    <row r="43" spans="1:5" ht="5.25">
      <c r="A43" s="175">
        <v>36</v>
      </c>
      <c r="B43" s="180" t="s">
        <v>247</v>
      </c>
      <c r="C43" s="181" t="s">
        <v>249</v>
      </c>
      <c r="D43" s="181" t="str">
        <f t="shared" si="0"/>
        <v>АвтоКоннекс (CobraConnex) GRAND</v>
      </c>
      <c r="E43" s="182"/>
    </row>
    <row r="44" spans="1:5" ht="5.25">
      <c r="A44" s="179">
        <v>37</v>
      </c>
      <c r="B44" s="180" t="s">
        <v>247</v>
      </c>
      <c r="C44" s="181" t="s">
        <v>250</v>
      </c>
      <c r="D44" s="181" t="str">
        <f t="shared" si="0"/>
        <v>АвтоКоннекс (CobraConnex) GLOBAL</v>
      </c>
      <c r="E44" s="182"/>
    </row>
    <row r="45" spans="1:5" ht="5.25">
      <c r="A45" s="175">
        <v>38</v>
      </c>
      <c r="B45" s="180" t="s">
        <v>247</v>
      </c>
      <c r="C45" s="181" t="s">
        <v>301</v>
      </c>
      <c r="D45" s="181" t="str">
        <f t="shared" si="0"/>
        <v>АвтоКоннекс (CobraConnex) TechnoConnex</v>
      </c>
      <c r="E45" s="182" t="s">
        <v>217</v>
      </c>
    </row>
    <row r="46" spans="1:5" ht="5.25">
      <c r="A46" s="179">
        <v>39</v>
      </c>
      <c r="B46" s="180" t="s">
        <v>302</v>
      </c>
      <c r="C46" s="181" t="s">
        <v>303</v>
      </c>
      <c r="D46" s="181" t="str">
        <f t="shared" si="0"/>
        <v>Автолокатор Сателлит Т</v>
      </c>
      <c r="E46" s="182" t="s">
        <v>217</v>
      </c>
    </row>
    <row r="47" spans="1:5" ht="5.25">
      <c r="A47" s="175">
        <v>40</v>
      </c>
      <c r="B47" s="180" t="s">
        <v>302</v>
      </c>
      <c r="C47" s="181" t="s">
        <v>304</v>
      </c>
      <c r="D47" s="181" t="str">
        <f t="shared" si="0"/>
        <v>Автолокатор Супер Т</v>
      </c>
      <c r="E47" s="182" t="s">
        <v>217</v>
      </c>
    </row>
    <row r="48" spans="1:5" ht="5.25">
      <c r="A48" s="179">
        <v>41</v>
      </c>
      <c r="B48" s="180" t="s">
        <v>302</v>
      </c>
      <c r="C48" s="181" t="s">
        <v>305</v>
      </c>
      <c r="D48" s="181" t="str">
        <f t="shared" si="0"/>
        <v>Автолокатор Супер VIP</v>
      </c>
      <c r="E48" s="182" t="s">
        <v>217</v>
      </c>
    </row>
    <row r="49" spans="1:5" ht="5.25">
      <c r="A49" s="175">
        <v>42</v>
      </c>
      <c r="B49" s="180" t="s">
        <v>302</v>
      </c>
      <c r="C49" s="181" t="s">
        <v>316</v>
      </c>
      <c r="D49" s="181" t="str">
        <f t="shared" si="0"/>
        <v>Автолокатор Стандарт</v>
      </c>
      <c r="E49" s="182"/>
    </row>
    <row r="50" spans="1:5" ht="5.25">
      <c r="A50" s="179">
        <v>43</v>
      </c>
      <c r="B50" s="180" t="s">
        <v>302</v>
      </c>
      <c r="C50" s="181" t="s">
        <v>331</v>
      </c>
      <c r="D50" s="181" t="str">
        <f t="shared" si="0"/>
        <v>Автолокатор Стандарт Т</v>
      </c>
      <c r="E50" s="182"/>
    </row>
    <row r="51" spans="1:5" ht="5.25">
      <c r="A51" s="175">
        <v>44</v>
      </c>
      <c r="B51" s="180" t="s">
        <v>302</v>
      </c>
      <c r="C51" s="181" t="s">
        <v>332</v>
      </c>
      <c r="D51" s="181" t="str">
        <f t="shared" si="0"/>
        <v>Автолокатор Сателлит</v>
      </c>
      <c r="E51" s="182"/>
    </row>
    <row r="52" spans="1:5" ht="5.25">
      <c r="A52" s="179">
        <v>45</v>
      </c>
      <c r="B52" s="180" t="s">
        <v>302</v>
      </c>
      <c r="C52" s="181" t="s">
        <v>246</v>
      </c>
      <c r="D52" s="181" t="str">
        <f t="shared" si="0"/>
        <v>Автолокатор Супер</v>
      </c>
      <c r="E52" s="182"/>
    </row>
    <row r="53" spans="1:5" ht="5.25">
      <c r="A53" s="175">
        <v>46</v>
      </c>
      <c r="B53" s="180" t="s">
        <v>302</v>
      </c>
      <c r="C53" s="181" t="s">
        <v>333</v>
      </c>
      <c r="D53" s="181" t="str">
        <f t="shared" si="0"/>
        <v>Автолокатор Супер +</v>
      </c>
      <c r="E53" s="182"/>
    </row>
    <row r="54" spans="1:5" ht="5.25">
      <c r="A54" s="179">
        <v>47</v>
      </c>
      <c r="B54" s="180" t="s">
        <v>339</v>
      </c>
      <c r="C54" s="181" t="s">
        <v>340</v>
      </c>
      <c r="D54" s="181" t="str">
        <f t="shared" si="0"/>
        <v>Андромеда "Диспетчер"</v>
      </c>
      <c r="E54" s="182"/>
    </row>
    <row r="55" spans="1:5" ht="5.25">
      <c r="A55" s="175">
        <v>48</v>
      </c>
      <c r="B55" s="180" t="s">
        <v>339</v>
      </c>
      <c r="C55" s="181" t="s">
        <v>341</v>
      </c>
      <c r="D55" s="181" t="str">
        <f t="shared" si="0"/>
        <v>Андромеда Сторож LUX</v>
      </c>
      <c r="E55" s="182"/>
    </row>
    <row r="56" spans="1:5" ht="5.25">
      <c r="A56" s="179">
        <v>49</v>
      </c>
      <c r="B56" s="180" t="s">
        <v>339</v>
      </c>
      <c r="C56" s="181" t="s">
        <v>342</v>
      </c>
      <c r="D56" s="181" t="str">
        <f t="shared" si="0"/>
        <v>Андромеда Сторож +</v>
      </c>
      <c r="E56" s="182"/>
    </row>
    <row r="57" spans="1:5" ht="5.25">
      <c r="A57" s="175">
        <v>50</v>
      </c>
      <c r="B57" s="180" t="s">
        <v>339</v>
      </c>
      <c r="C57" s="181" t="s">
        <v>389</v>
      </c>
      <c r="D57" s="181" t="str">
        <f t="shared" si="0"/>
        <v>Андромеда Сторож </v>
      </c>
      <c r="E57" s="182"/>
    </row>
    <row r="58" spans="1:5" ht="5.25">
      <c r="A58" s="179">
        <v>51</v>
      </c>
      <c r="B58" s="180" t="s">
        <v>306</v>
      </c>
      <c r="C58" s="181" t="s">
        <v>307</v>
      </c>
      <c r="D58" s="181" t="str">
        <f t="shared" si="0"/>
        <v>Логистик Логистик VIP - 2</v>
      </c>
      <c r="E58" s="182" t="s">
        <v>217</v>
      </c>
    </row>
    <row r="59" spans="1:5" ht="5.25">
      <c r="A59" s="175">
        <v>52</v>
      </c>
      <c r="B59" s="180" t="s">
        <v>306</v>
      </c>
      <c r="C59" s="181" t="s">
        <v>308</v>
      </c>
      <c r="D59" s="181" t="str">
        <f t="shared" si="0"/>
        <v>Логистик Логистик VIP - 3</v>
      </c>
      <c r="E59" s="182" t="s">
        <v>217</v>
      </c>
    </row>
    <row r="60" spans="1:5" ht="5.25">
      <c r="A60" s="179">
        <v>53</v>
      </c>
      <c r="B60" s="180" t="s">
        <v>312</v>
      </c>
      <c r="C60" s="181" t="s">
        <v>346</v>
      </c>
      <c r="D60" s="181" t="str">
        <f t="shared" si="0"/>
        <v>Старком «Оптимальный +»</v>
      </c>
      <c r="E60" s="182" t="s">
        <v>217</v>
      </c>
    </row>
    <row r="61" spans="1:5" ht="5.25">
      <c r="A61" s="175">
        <v>54</v>
      </c>
      <c r="B61" s="180" t="s">
        <v>312</v>
      </c>
      <c r="C61" s="181" t="s">
        <v>347</v>
      </c>
      <c r="D61" s="181" t="str">
        <f t="shared" si="0"/>
        <v>Старком «Базовый +»</v>
      </c>
      <c r="E61" s="182" t="s">
        <v>217</v>
      </c>
    </row>
    <row r="62" spans="1:5" ht="5.25">
      <c r="A62" s="179">
        <v>55</v>
      </c>
      <c r="B62" s="180" t="s">
        <v>312</v>
      </c>
      <c r="C62" s="181" t="s">
        <v>313</v>
      </c>
      <c r="D62" s="181" t="str">
        <f t="shared" si="0"/>
        <v>Старком «Элитный +»</v>
      </c>
      <c r="E62" s="182" t="s">
        <v>217</v>
      </c>
    </row>
    <row r="63" spans="1:5" ht="5.25">
      <c r="A63" s="175">
        <v>56</v>
      </c>
      <c r="B63" s="180" t="s">
        <v>245</v>
      </c>
      <c r="C63" s="181" t="s">
        <v>319</v>
      </c>
      <c r="D63" s="181" t="str">
        <f t="shared" si="0"/>
        <v>Талисман Оптима</v>
      </c>
      <c r="E63" s="182"/>
    </row>
    <row r="64" spans="1:5" ht="5.25">
      <c r="A64" s="179">
        <v>57</v>
      </c>
      <c r="B64" s="180" t="s">
        <v>245</v>
      </c>
      <c r="C64" s="181" t="s">
        <v>316</v>
      </c>
      <c r="D64" s="181" t="str">
        <f t="shared" si="0"/>
        <v>Талисман Стандарт</v>
      </c>
      <c r="E64" s="182"/>
    </row>
    <row r="65" spans="1:5" ht="5.25">
      <c r="A65" s="175">
        <v>58</v>
      </c>
      <c r="B65" s="180" t="s">
        <v>245</v>
      </c>
      <c r="C65" s="181" t="s">
        <v>246</v>
      </c>
      <c r="D65" s="181" t="str">
        <f t="shared" si="0"/>
        <v>Талисман Супер</v>
      </c>
      <c r="E65" s="182"/>
    </row>
    <row r="66" spans="1:5" ht="5.25">
      <c r="A66" s="179">
        <v>59</v>
      </c>
      <c r="B66" s="180" t="s">
        <v>337</v>
      </c>
      <c r="C66" s="181" t="s">
        <v>338</v>
      </c>
      <c r="D66" s="181" t="str">
        <f t="shared" si="0"/>
        <v>ТЕХНОБЛОК "Double-A"</v>
      </c>
      <c r="E66" s="182"/>
    </row>
    <row r="67" spans="1:5" ht="5.25">
      <c r="A67" s="175">
        <v>60</v>
      </c>
      <c r="B67" s="180" t="s">
        <v>244</v>
      </c>
      <c r="C67" s="181" t="s">
        <v>316</v>
      </c>
      <c r="D67" s="181" t="str">
        <f t="shared" si="0"/>
        <v>Эшелон Стандарт</v>
      </c>
      <c r="E67" s="182"/>
    </row>
    <row r="68" spans="1:5" ht="5.25">
      <c r="A68" s="179">
        <v>61</v>
      </c>
      <c r="B68" s="180" t="s">
        <v>244</v>
      </c>
      <c r="C68" s="181" t="s">
        <v>317</v>
      </c>
      <c r="D68" s="181" t="str">
        <f t="shared" si="0"/>
        <v>Эшелон Стандарт профи</v>
      </c>
      <c r="E68" s="182"/>
    </row>
    <row r="69" spans="1:5" ht="5.25">
      <c r="A69" s="175">
        <v>62</v>
      </c>
      <c r="B69" s="180" t="s">
        <v>309</v>
      </c>
      <c r="C69" s="181" t="s">
        <v>390</v>
      </c>
      <c r="D69" s="181" t="str">
        <f t="shared" si="0"/>
        <v>Цезарь Сателлит Magnum…</v>
      </c>
      <c r="E69" s="182"/>
    </row>
    <row r="70" spans="1:5" ht="5.25">
      <c r="A70" s="179">
        <v>63</v>
      </c>
      <c r="B70" s="180" t="s">
        <v>309</v>
      </c>
      <c r="C70" s="181" t="s">
        <v>391</v>
      </c>
      <c r="D70" s="181" t="str">
        <f t="shared" si="0"/>
        <v>Цезарь Сателлит Premium…</v>
      </c>
      <c r="E70" s="182" t="s">
        <v>217</v>
      </c>
    </row>
    <row r="71" spans="1:5" ht="5.25">
      <c r="A71" s="175">
        <v>64</v>
      </c>
      <c r="B71" s="180" t="s">
        <v>309</v>
      </c>
      <c r="C71" s="181" t="s">
        <v>392</v>
      </c>
      <c r="D71" s="181" t="str">
        <f t="shared" si="0"/>
        <v>Цезарь Сателлит Platinum…</v>
      </c>
      <c r="E71" s="182" t="s">
        <v>217</v>
      </c>
    </row>
    <row r="72" spans="1:5" ht="5.25">
      <c r="A72" s="179">
        <v>65</v>
      </c>
      <c r="B72" s="180" t="s">
        <v>309</v>
      </c>
      <c r="C72" s="181" t="s">
        <v>393</v>
      </c>
      <c r="D72" s="181" t="str">
        <f t="shared" si="0"/>
        <v>Цезарь Сателлит Omega…</v>
      </c>
      <c r="E72" s="182" t="s">
        <v>218</v>
      </c>
    </row>
    <row r="73" spans="1:5" ht="5.25">
      <c r="A73" s="175">
        <v>66</v>
      </c>
      <c r="B73" s="180" t="s">
        <v>309</v>
      </c>
      <c r="C73" s="181" t="s">
        <v>394</v>
      </c>
      <c r="D73" s="181" t="str">
        <f t="shared" si="0"/>
        <v>Цезарь Сателлит Escort…</v>
      </c>
      <c r="E73" s="182" t="s">
        <v>218</v>
      </c>
    </row>
    <row r="74" spans="1:5" ht="5.25">
      <c r="A74" s="179">
        <v>67</v>
      </c>
      <c r="B74" s="180" t="s">
        <v>309</v>
      </c>
      <c r="C74" s="181" t="s">
        <v>395</v>
      </c>
      <c r="D74" s="181" t="str">
        <f t="shared" si="0"/>
        <v>Цезарь Сателлит Standart…</v>
      </c>
      <c r="E74" s="182" t="s">
        <v>218</v>
      </c>
    </row>
    <row r="75" spans="1:5" ht="5.25">
      <c r="A75" s="175">
        <v>68</v>
      </c>
      <c r="B75" s="180" t="s">
        <v>309</v>
      </c>
      <c r="C75" s="181" t="s">
        <v>396</v>
      </c>
      <c r="D75" s="181" t="str">
        <f t="shared" si="0"/>
        <v>Цезарь Сателлит Super…</v>
      </c>
      <c r="E75" s="182" t="s">
        <v>218</v>
      </c>
    </row>
  </sheetData>
  <sheetProtection/>
  <printOptions/>
  <pageMargins left="0.19" right="0.75" top="0.2" bottom="0.19" header="0.2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0"/>
  <sheetViews>
    <sheetView view="pageBreakPreview" zoomScaleNormal="85" zoomScaleSheetLayoutView="100" zoomScalePageLayoutView="0" workbookViewId="0" topLeftCell="A30">
      <selection activeCell="F58" sqref="F58:Q58"/>
    </sheetView>
  </sheetViews>
  <sheetFormatPr defaultColWidth="9.00390625" defaultRowHeight="12.75"/>
  <cols>
    <col min="1" max="1" width="2.00390625" style="115" customWidth="1"/>
    <col min="2" max="2" width="7.25390625" style="117" customWidth="1"/>
    <col min="3" max="4" width="8.625" style="117" customWidth="1"/>
    <col min="5" max="6" width="9.875" style="117" customWidth="1"/>
    <col min="7" max="7" width="8.875" style="117" customWidth="1"/>
    <col min="8" max="15" width="8.625" style="117" customWidth="1"/>
    <col min="16" max="16" width="7.75390625" style="117" customWidth="1"/>
    <col min="17" max="17" width="8.625" style="117" customWidth="1"/>
    <col min="18" max="18" width="4.375" style="117" customWidth="1"/>
    <col min="19" max="19" width="4.00390625" style="117" customWidth="1"/>
    <col min="20" max="16384" width="9.125" style="117" customWidth="1"/>
  </cols>
  <sheetData>
    <row r="1" spans="2:16" ht="12">
      <c r="B1" s="116"/>
      <c r="D1" s="118" t="s">
        <v>415</v>
      </c>
      <c r="E1" s="118" t="s">
        <v>416</v>
      </c>
      <c r="F1" s="118" t="s">
        <v>417</v>
      </c>
      <c r="G1" s="118" t="s">
        <v>418</v>
      </c>
      <c r="H1" s="118" t="s">
        <v>430</v>
      </c>
      <c r="I1" s="118" t="s">
        <v>431</v>
      </c>
      <c r="J1" s="118"/>
      <c r="K1" s="118"/>
      <c r="L1" s="118"/>
      <c r="M1" s="118" t="s">
        <v>432</v>
      </c>
      <c r="O1" s="116"/>
      <c r="P1" s="116"/>
    </row>
    <row r="2" spans="5:17" ht="15" customHeight="1">
      <c r="E2" s="538" t="s">
        <v>492</v>
      </c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5:17" ht="12">
      <c r="E3" s="120" t="s">
        <v>420</v>
      </c>
      <c r="F3" s="121" t="s">
        <v>421</v>
      </c>
      <c r="G3" s="119"/>
      <c r="I3" s="122"/>
      <c r="J3" s="122"/>
      <c r="K3" s="123" t="s">
        <v>493</v>
      </c>
      <c r="L3" s="539" t="str">
        <f>IF('Поправочные коэффициенты'!I39=1,CONCATENATE(K5,L5),"")</f>
        <v>Филиала ОСАО в г. Нижний Новгород</v>
      </c>
      <c r="M3" s="539"/>
      <c r="N3" s="539"/>
      <c r="O3" s="539"/>
      <c r="P3" s="539"/>
      <c r="Q3" s="539"/>
    </row>
    <row r="4" spans="5:17" ht="9.75" customHeight="1">
      <c r="E4" s="124">
        <v>2</v>
      </c>
      <c r="F4" s="124">
        <v>3</v>
      </c>
      <c r="G4" s="124">
        <v>4</v>
      </c>
      <c r="H4" s="124">
        <v>5</v>
      </c>
      <c r="I4" s="125"/>
      <c r="J4" s="125"/>
      <c r="K4" s="125"/>
      <c r="L4" s="540" t="s">
        <v>494</v>
      </c>
      <c r="M4" s="540"/>
      <c r="N4" s="540"/>
      <c r="O4" s="540"/>
      <c r="P4" s="540"/>
      <c r="Q4" s="540"/>
    </row>
    <row r="5" spans="11:17" ht="12" hidden="1">
      <c r="K5" s="126" t="s">
        <v>519</v>
      </c>
      <c r="L5" s="127" t="str">
        <f>'Базовые тарифы'!G141</f>
        <v>Нижний Новгород</v>
      </c>
      <c r="O5" s="124" t="s">
        <v>495</v>
      </c>
      <c r="P5" s="124" t="s">
        <v>182</v>
      </c>
      <c r="Q5" s="124" t="s">
        <v>183</v>
      </c>
    </row>
    <row r="6" spans="5:18" ht="12">
      <c r="E6" s="124" t="s">
        <v>496</v>
      </c>
      <c r="F6" s="124" t="s">
        <v>497</v>
      </c>
      <c r="G6" s="124" t="s">
        <v>498</v>
      </c>
      <c r="H6" s="124" t="s">
        <v>499</v>
      </c>
      <c r="I6" s="124" t="s">
        <v>500</v>
      </c>
      <c r="J6" s="124"/>
      <c r="K6" s="124" t="s">
        <v>181</v>
      </c>
      <c r="L6" s="124"/>
      <c r="M6" s="54"/>
      <c r="N6" s="54"/>
      <c r="P6" s="120" t="s">
        <v>181</v>
      </c>
      <c r="Q6" s="120" t="s">
        <v>180</v>
      </c>
      <c r="R6" s="120"/>
    </row>
    <row r="7" spans="2:23" ht="12" hidden="1">
      <c r="B7" s="128" t="str">
        <f>'[2]Расчет премии'!E8</f>
        <v>Audi</v>
      </c>
      <c r="C7" s="129"/>
      <c r="D7" s="130"/>
      <c r="E7" s="131"/>
      <c r="F7" s="132"/>
      <c r="G7" s="132"/>
      <c r="H7" s="132"/>
      <c r="I7" s="132"/>
      <c r="J7" s="132"/>
      <c r="K7" s="132" t="s">
        <v>180</v>
      </c>
      <c r="L7" s="132"/>
      <c r="M7" s="132"/>
      <c r="N7" s="132"/>
      <c r="O7" s="132"/>
      <c r="P7" s="132"/>
      <c r="Q7" s="132"/>
      <c r="R7" s="133"/>
      <c r="S7" s="133"/>
      <c r="T7" s="133"/>
      <c r="U7" s="133"/>
      <c r="V7" s="133"/>
      <c r="W7" s="133"/>
    </row>
    <row r="8" spans="2:23" ht="12">
      <c r="B8" s="541" t="s">
        <v>501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132"/>
      <c r="R8" s="132"/>
      <c r="S8" s="132"/>
      <c r="T8" s="132"/>
      <c r="U8" s="132"/>
      <c r="V8" s="132"/>
      <c r="W8" s="132"/>
    </row>
    <row r="9" spans="2:13" ht="18.75">
      <c r="B9" s="134"/>
      <c r="C9" s="135"/>
      <c r="D9" s="135"/>
      <c r="E9" s="136" t="s">
        <v>179</v>
      </c>
      <c r="F9" s="542" t="s">
        <v>1644</v>
      </c>
      <c r="G9" s="543"/>
      <c r="H9" s="136" t="s">
        <v>368</v>
      </c>
      <c r="I9" s="544">
        <v>39843</v>
      </c>
      <c r="J9" s="545"/>
      <c r="K9" s="545"/>
      <c r="L9" s="545"/>
      <c r="M9" s="546"/>
    </row>
    <row r="10" spans="2:13" ht="12">
      <c r="B10" s="134"/>
      <c r="C10" s="135"/>
      <c r="D10" s="135"/>
      <c r="E10" s="136"/>
      <c r="F10" s="54"/>
      <c r="G10" s="54"/>
      <c r="H10" s="136"/>
      <c r="I10" s="137"/>
      <c r="J10" s="137"/>
      <c r="K10" s="137"/>
      <c r="L10" s="137"/>
      <c r="M10" s="54"/>
    </row>
    <row r="11" spans="6:17" ht="12"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12">
      <c r="B12" s="138" t="s">
        <v>502</v>
      </c>
      <c r="C12" s="138"/>
      <c r="D12" s="138"/>
      <c r="E12" s="138"/>
      <c r="F12" s="547" t="s">
        <v>1645</v>
      </c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9"/>
    </row>
    <row r="13" spans="2:14" ht="12">
      <c r="B13" s="139"/>
      <c r="C13" s="139"/>
      <c r="D13" s="139"/>
      <c r="E13" s="139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2:14" ht="12" hidden="1">
      <c r="B14" s="139"/>
      <c r="C14" s="139"/>
      <c r="D14" s="139"/>
      <c r="E14" s="139"/>
      <c r="F14" s="139"/>
      <c r="G14" s="139"/>
      <c r="H14" s="139"/>
      <c r="I14" s="54"/>
      <c r="J14" s="54"/>
      <c r="K14" s="54"/>
      <c r="L14" s="54"/>
      <c r="M14" s="54"/>
      <c r="N14" s="54"/>
    </row>
    <row r="15" spans="2:17" ht="12">
      <c r="B15" s="138" t="s">
        <v>433</v>
      </c>
      <c r="C15" s="138"/>
      <c r="D15" s="138"/>
      <c r="E15" s="138"/>
      <c r="F15" s="138"/>
      <c r="G15" s="139"/>
      <c r="H15" s="139"/>
      <c r="I15" s="139"/>
      <c r="J15" s="139"/>
      <c r="K15" s="139"/>
      <c r="L15" s="139"/>
      <c r="M15" s="139"/>
      <c r="N15" s="139"/>
      <c r="Q15" s="141"/>
    </row>
    <row r="16" spans="2:14" ht="12">
      <c r="B16" s="139"/>
      <c r="C16" s="139"/>
      <c r="D16" s="139"/>
      <c r="E16" s="139"/>
      <c r="F16" s="139"/>
      <c r="G16" s="139"/>
      <c r="I16" s="139"/>
      <c r="J16" s="139"/>
      <c r="K16" s="139"/>
      <c r="L16" s="139"/>
      <c r="M16" s="139"/>
      <c r="N16" s="139"/>
    </row>
    <row r="17" spans="1:17" ht="12">
      <c r="A17" s="142">
        <v>1</v>
      </c>
      <c r="B17" s="550" t="s">
        <v>434</v>
      </c>
      <c r="C17" s="551"/>
      <c r="D17" s="551"/>
      <c r="E17" s="552" t="str">
        <f>IF('Поправочные коэффициенты'!I39=1,'Базовые тарифы'!F8,"")</f>
        <v>Легковые ТС отечественного производства   </v>
      </c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4"/>
    </row>
    <row r="18" spans="1:17" ht="12.75">
      <c r="A18" s="142">
        <v>2</v>
      </c>
      <c r="B18" s="555" t="s">
        <v>435</v>
      </c>
      <c r="C18" s="556"/>
      <c r="D18" s="557"/>
      <c r="E18" s="143" t="str">
        <f>IF('Поправочные коэффициенты'!I39=1,'Поправочные коэффициенты'!D54,"")</f>
        <v>1 год</v>
      </c>
      <c r="F18" s="144"/>
      <c r="G18" s="558"/>
      <c r="H18" s="559"/>
      <c r="I18" s="559"/>
      <c r="J18" s="559"/>
      <c r="K18" s="559"/>
      <c r="L18" s="559"/>
      <c r="M18" s="559"/>
      <c r="N18" s="559"/>
      <c r="O18" s="559"/>
      <c r="P18" s="559"/>
      <c r="Q18" s="92"/>
    </row>
    <row r="19" spans="1:17" ht="12">
      <c r="A19" s="142">
        <v>3</v>
      </c>
      <c r="B19" s="550" t="s">
        <v>436</v>
      </c>
      <c r="C19" s="551"/>
      <c r="D19" s="551"/>
      <c r="E19" s="560"/>
      <c r="F19" s="561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3"/>
    </row>
    <row r="20" spans="1:17" ht="12">
      <c r="A20" s="145">
        <v>4</v>
      </c>
      <c r="B20" s="564" t="s">
        <v>437</v>
      </c>
      <c r="C20" s="565"/>
      <c r="D20" s="566"/>
      <c r="E20" s="567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9"/>
    </row>
    <row r="21" spans="2:14" ht="12"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</row>
    <row r="22" spans="1:17" ht="27" customHeight="1">
      <c r="A22" s="570" t="s">
        <v>503</v>
      </c>
      <c r="B22" s="571"/>
      <c r="C22" s="574" t="s">
        <v>504</v>
      </c>
      <c r="D22" s="574" t="s">
        <v>505</v>
      </c>
      <c r="E22" s="574" t="s">
        <v>506</v>
      </c>
      <c r="F22" s="576" t="s">
        <v>507</v>
      </c>
      <c r="G22" s="577"/>
      <c r="H22" s="578" t="s">
        <v>438</v>
      </c>
      <c r="I22" s="579"/>
      <c r="J22" s="579"/>
      <c r="K22" s="579"/>
      <c r="L22" s="579"/>
      <c r="M22" s="579"/>
      <c r="N22" s="579"/>
      <c r="O22" s="579"/>
      <c r="P22" s="579"/>
      <c r="Q22" s="580"/>
    </row>
    <row r="23" spans="1:17" ht="31.5" customHeight="1">
      <c r="A23" s="572"/>
      <c r="B23" s="573"/>
      <c r="C23" s="575"/>
      <c r="D23" s="575"/>
      <c r="E23" s="575"/>
      <c r="F23" s="146" t="s">
        <v>508</v>
      </c>
      <c r="G23" s="147" t="s">
        <v>509</v>
      </c>
      <c r="H23" s="576" t="s">
        <v>439</v>
      </c>
      <c r="I23" s="581"/>
      <c r="J23" s="581"/>
      <c r="K23" s="581"/>
      <c r="L23" s="578" t="s">
        <v>440</v>
      </c>
      <c r="M23" s="582"/>
      <c r="N23" s="582"/>
      <c r="O23" s="582"/>
      <c r="P23" s="582"/>
      <c r="Q23" s="583"/>
    </row>
    <row r="24" spans="1:17" ht="12">
      <c r="A24" s="584">
        <v>2</v>
      </c>
      <c r="B24" s="586" t="s">
        <v>415</v>
      </c>
      <c r="C24" s="584" t="s">
        <v>420</v>
      </c>
      <c r="D24" s="584" t="s">
        <v>496</v>
      </c>
      <c r="E24" s="584" t="s">
        <v>499</v>
      </c>
      <c r="F24" s="600"/>
      <c r="G24" s="602"/>
      <c r="H24" s="603" t="s">
        <v>442</v>
      </c>
      <c r="I24" s="604"/>
      <c r="J24" s="604"/>
      <c r="K24" s="604"/>
      <c r="L24" s="588" t="str">
        <f>'Системы охраны ТС'!D4</f>
        <v>Иная система охраны (защиты) ТС </v>
      </c>
      <c r="M24" s="589"/>
      <c r="N24" s="589"/>
      <c r="O24" s="589"/>
      <c r="P24" s="589"/>
      <c r="Q24" s="590"/>
    </row>
    <row r="25" spans="1:17" ht="12">
      <c r="A25" s="585"/>
      <c r="B25" s="587"/>
      <c r="C25" s="587"/>
      <c r="D25" s="587"/>
      <c r="E25" s="587"/>
      <c r="F25" s="601"/>
      <c r="G25" s="601"/>
      <c r="H25" s="591"/>
      <c r="I25" s="592"/>
      <c r="J25" s="592"/>
      <c r="K25" s="592"/>
      <c r="L25" s="591"/>
      <c r="M25" s="592"/>
      <c r="N25" s="592"/>
      <c r="O25" s="592"/>
      <c r="P25" s="592"/>
      <c r="Q25" s="593"/>
    </row>
    <row r="26" spans="1:16" ht="12">
      <c r="A26" s="148"/>
      <c r="B26" s="54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7"/>
    </row>
    <row r="27" spans="2:16" ht="12">
      <c r="B27" s="149" t="s">
        <v>444</v>
      </c>
      <c r="C27" s="150"/>
      <c r="D27" s="150"/>
      <c r="E27" s="44"/>
      <c r="F27" s="44"/>
      <c r="G27" s="44"/>
      <c r="H27" s="151" t="s">
        <v>442</v>
      </c>
      <c r="I27" s="151" t="s">
        <v>441</v>
      </c>
      <c r="J27" s="151"/>
      <c r="K27" s="151"/>
      <c r="L27" s="151"/>
      <c r="M27" s="151" t="s">
        <v>443</v>
      </c>
      <c r="N27" s="44"/>
      <c r="O27" s="44"/>
      <c r="P27" s="44"/>
    </row>
    <row r="28" spans="2:16" ht="12">
      <c r="B28" s="152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7" ht="12.75" customHeight="1">
      <c r="A29" s="142">
        <v>1</v>
      </c>
      <c r="B29" s="594" t="s">
        <v>373</v>
      </c>
      <c r="C29" s="595"/>
      <c r="D29" s="595"/>
      <c r="E29" s="595"/>
      <c r="F29" s="596"/>
      <c r="G29" s="597" t="s">
        <v>176</v>
      </c>
      <c r="H29" s="598"/>
      <c r="I29" s="599">
        <f>IF('Поправочные коэффициенты'!I39=1,Расчет!I9,"")</f>
        <v>240000</v>
      </c>
      <c r="J29" s="599"/>
      <c r="K29" s="599"/>
      <c r="L29" s="599"/>
      <c r="M29" s="599"/>
      <c r="N29" s="599"/>
      <c r="O29" s="599"/>
      <c r="P29" s="599"/>
      <c r="Q29" s="599"/>
    </row>
    <row r="30" spans="1:17" ht="12" customHeight="1">
      <c r="A30" s="142">
        <v>2</v>
      </c>
      <c r="B30" s="594" t="s">
        <v>140</v>
      </c>
      <c r="C30" s="595"/>
      <c r="D30" s="595"/>
      <c r="E30" s="595"/>
      <c r="F30" s="596"/>
      <c r="G30" s="597" t="str">
        <f>G29</f>
        <v>рубли</v>
      </c>
      <c r="H30" s="598"/>
      <c r="I30" s="605">
        <f>I29</f>
        <v>240000</v>
      </c>
      <c r="J30" s="605"/>
      <c r="K30" s="605"/>
      <c r="L30" s="605"/>
      <c r="M30" s="605"/>
      <c r="N30" s="605"/>
      <c r="O30" s="605"/>
      <c r="P30" s="605"/>
      <c r="Q30" s="605"/>
    </row>
    <row r="31" spans="1:17" ht="12">
      <c r="A31" s="142">
        <v>3</v>
      </c>
      <c r="B31" s="606" t="s">
        <v>445</v>
      </c>
      <c r="C31" s="607"/>
      <c r="D31" s="607"/>
      <c r="E31" s="607"/>
      <c r="F31" s="607"/>
      <c r="G31" s="608" t="str">
        <f>'Поправочные коэффициенты'!D27</f>
        <v>АВТОКАСКО</v>
      </c>
      <c r="H31" s="609"/>
      <c r="I31" s="610"/>
      <c r="J31" s="610"/>
      <c r="K31" s="610"/>
      <c r="L31" s="610"/>
      <c r="M31" s="610"/>
      <c r="N31" s="610"/>
      <c r="O31" s="610"/>
      <c r="P31" s="610"/>
      <c r="Q31" s="610"/>
    </row>
    <row r="32" spans="1:17" ht="12">
      <c r="A32" s="142">
        <v>4</v>
      </c>
      <c r="B32" s="606" t="s">
        <v>446</v>
      </c>
      <c r="C32" s="607"/>
      <c r="D32" s="607"/>
      <c r="E32" s="607"/>
      <c r="F32" s="607"/>
      <c r="G32" s="611" t="str">
        <f>G29</f>
        <v>рубли</v>
      </c>
      <c r="H32" s="612"/>
      <c r="I32" s="613">
        <f>IF('Поправочные коэффициенты'!I39=1,Расчет!J16,"")</f>
        <v>0</v>
      </c>
      <c r="J32" s="613"/>
      <c r="K32" s="613"/>
      <c r="L32" s="613"/>
      <c r="M32" s="613"/>
      <c r="N32" s="613"/>
      <c r="O32" s="613"/>
      <c r="P32" s="613"/>
      <c r="Q32" s="613"/>
    </row>
    <row r="33" spans="1:17" ht="12">
      <c r="A33" s="142">
        <v>5</v>
      </c>
      <c r="B33" s="606" t="s">
        <v>447</v>
      </c>
      <c r="C33" s="607"/>
      <c r="D33" s="607"/>
      <c r="E33" s="607"/>
      <c r="F33" s="607"/>
      <c r="G33" s="614"/>
      <c r="H33" s="615"/>
      <c r="I33" s="615"/>
      <c r="J33" s="615"/>
      <c r="K33" s="616"/>
      <c r="L33" s="616"/>
      <c r="M33" s="616"/>
      <c r="N33" s="615"/>
      <c r="O33" s="615"/>
      <c r="P33" s="615"/>
      <c r="Q33" s="617"/>
    </row>
    <row r="34" spans="1:17" ht="12">
      <c r="A34" s="142">
        <v>6</v>
      </c>
      <c r="B34" s="606" t="s">
        <v>448</v>
      </c>
      <c r="C34" s="607"/>
      <c r="D34" s="607"/>
      <c r="E34" s="607"/>
      <c r="F34" s="607"/>
      <c r="G34" s="58" t="s">
        <v>449</v>
      </c>
      <c r="H34" s="161"/>
      <c r="I34" s="618" t="s">
        <v>450</v>
      </c>
      <c r="J34" s="619"/>
      <c r="K34" s="620"/>
      <c r="L34" s="620"/>
      <c r="M34" s="620"/>
      <c r="N34" s="153" t="s">
        <v>451</v>
      </c>
      <c r="O34" s="162"/>
      <c r="P34" s="58" t="s">
        <v>452</v>
      </c>
      <c r="Q34" s="93" t="str">
        <f>IF(K34=0,"НЕТ",IF(O34=0,"НЕТ",ROUND(O34/K34,2)))</f>
        <v>НЕТ</v>
      </c>
    </row>
    <row r="35" ht="12">
      <c r="B35" s="152"/>
    </row>
    <row r="36" spans="1:17" ht="23.25" customHeight="1">
      <c r="A36" s="570" t="s">
        <v>510</v>
      </c>
      <c r="B36" s="621"/>
      <c r="C36" s="578" t="s">
        <v>454</v>
      </c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626"/>
      <c r="Q36" s="574" t="s">
        <v>511</v>
      </c>
    </row>
    <row r="37" spans="1:17" ht="79.5" customHeight="1">
      <c r="A37" s="622"/>
      <c r="B37" s="623"/>
      <c r="C37" s="154" t="s">
        <v>455</v>
      </c>
      <c r="D37" s="154" t="s">
        <v>456</v>
      </c>
      <c r="E37" s="154" t="s">
        <v>457</v>
      </c>
      <c r="F37" s="154" t="s">
        <v>458</v>
      </c>
      <c r="G37" s="154" t="s">
        <v>459</v>
      </c>
      <c r="H37" s="154" t="s">
        <v>461</v>
      </c>
      <c r="I37" s="154" t="s">
        <v>462</v>
      </c>
      <c r="J37" s="154" t="s">
        <v>463</v>
      </c>
      <c r="K37" s="154" t="s">
        <v>370</v>
      </c>
      <c r="L37" s="154" t="s">
        <v>371</v>
      </c>
      <c r="M37" s="154" t="s">
        <v>464</v>
      </c>
      <c r="N37" s="154" t="s">
        <v>512</v>
      </c>
      <c r="O37" s="154" t="s">
        <v>513</v>
      </c>
      <c r="P37" s="628" t="s">
        <v>514</v>
      </c>
      <c r="Q37" s="627"/>
    </row>
    <row r="38" spans="1:17" ht="12">
      <c r="A38" s="624"/>
      <c r="B38" s="625"/>
      <c r="C38" s="147" t="s">
        <v>468</v>
      </c>
      <c r="D38" s="147" t="s">
        <v>469</v>
      </c>
      <c r="E38" s="147" t="s">
        <v>470</v>
      </c>
      <c r="F38" s="147" t="s">
        <v>471</v>
      </c>
      <c r="G38" s="147" t="s">
        <v>472</v>
      </c>
      <c r="H38" s="147" t="s">
        <v>473</v>
      </c>
      <c r="I38" s="147" t="s">
        <v>474</v>
      </c>
      <c r="J38" s="147" t="s">
        <v>475</v>
      </c>
      <c r="K38" s="147" t="s">
        <v>476</v>
      </c>
      <c r="L38" s="147" t="s">
        <v>477</v>
      </c>
      <c r="M38" s="147" t="s">
        <v>478</v>
      </c>
      <c r="N38" s="147" t="s">
        <v>515</v>
      </c>
      <c r="O38" s="147" t="s">
        <v>516</v>
      </c>
      <c r="P38" s="629"/>
      <c r="Q38" s="575"/>
    </row>
    <row r="39" spans="1:17" s="155" customFormat="1" ht="23.25" customHeight="1">
      <c r="A39" s="630">
        <f>IF('Поправочные коэффициенты'!I39=1,'Поправочные коэффициенты'!C5,"")</f>
        <v>0.08</v>
      </c>
      <c r="B39" s="630"/>
      <c r="C39" s="94">
        <v>1</v>
      </c>
      <c r="D39" s="94">
        <f>IF('Поправочные коэффициенты'!I39=1,'Поправочные коэффициенты'!D5,"")</f>
        <v>1</v>
      </c>
      <c r="E39" s="94">
        <f>IF('Поправочные коэффициенты'!I39=1,'Поправочные коэффициенты'!E5,"")</f>
        <v>1.05</v>
      </c>
      <c r="F39" s="94">
        <f>IF('Поправочные коэффициенты'!I39=1,'Поправочные коэффициенты'!F5,"")</f>
        <v>1</v>
      </c>
      <c r="G39" s="94">
        <f>IF('Поправочные коэффициенты'!I39=1,'Поправочные коэффициенты'!G5,"")</f>
        <v>1</v>
      </c>
      <c r="H39" s="94">
        <f>IF('Поправочные коэффициенты'!I39=1,'Поправочные коэффициенты'!H5,"")</f>
        <v>1</v>
      </c>
      <c r="I39" s="94">
        <f>IF('Поправочные коэффициенты'!I39=1,'Поправочные коэффициенты'!I5,"")</f>
        <v>1</v>
      </c>
      <c r="J39" s="94">
        <f>IF('Поправочные коэффициенты'!I39=1,'Поправочные коэффициенты'!J5,"")</f>
        <v>1</v>
      </c>
      <c r="K39" s="94">
        <f>IF('Поправочные коэффициенты'!I39=1,'Поправочные коэффициенты'!K5,"")</f>
        <v>1</v>
      </c>
      <c r="L39" s="94">
        <f>IF('Поправочные коэффициенты'!I39=1,'Поправочные коэффициенты'!L5,"")</f>
        <v>1</v>
      </c>
      <c r="M39" s="95">
        <v>1</v>
      </c>
      <c r="N39" s="94">
        <f>IF('Поправочные коэффициенты'!I39=1,'Поправочные коэффициенты'!M5,"")</f>
        <v>0.85</v>
      </c>
      <c r="O39" s="94">
        <f>IF('Поправочные коэффициенты'!I39=1,'Поправочные коэффициенты'!N5,"")</f>
        <v>0.95</v>
      </c>
      <c r="P39" s="96">
        <v>1</v>
      </c>
      <c r="Q39" s="97">
        <f>IF('Поправочные коэффициенты'!I39=1,P39*O39*N39*M39*L39*K39*J39*I39*H39*G39*F39*E39*D39*C39*A39,"")</f>
        <v>0.06783</v>
      </c>
    </row>
    <row r="40" spans="1:16" ht="12">
      <c r="A40" s="148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6" ht="12">
      <c r="A41" s="148"/>
      <c r="B41" s="114" t="s">
        <v>517</v>
      </c>
      <c r="C41" s="54"/>
      <c r="D41" s="54"/>
      <c r="E41" s="54"/>
      <c r="F41" s="54"/>
      <c r="H41" s="54"/>
      <c r="M41" s="156" t="s">
        <v>518</v>
      </c>
      <c r="N41" s="54"/>
      <c r="O41" s="54"/>
      <c r="P41" s="54"/>
    </row>
    <row r="42" spans="1:17" ht="12">
      <c r="A42" s="631" t="s">
        <v>1640</v>
      </c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3"/>
    </row>
    <row r="43" spans="1:17" ht="12">
      <c r="A43" s="634"/>
      <c r="B43" s="635"/>
      <c r="C43" s="635"/>
      <c r="D43" s="635"/>
      <c r="E43" s="635"/>
      <c r="F43" s="635"/>
      <c r="G43" s="635"/>
      <c r="H43" s="635"/>
      <c r="I43" s="635"/>
      <c r="J43" s="635"/>
      <c r="K43" s="635"/>
      <c r="L43" s="635"/>
      <c r="M43" s="635"/>
      <c r="N43" s="635"/>
      <c r="O43" s="635"/>
      <c r="P43" s="635"/>
      <c r="Q43" s="636"/>
    </row>
    <row r="44" spans="1:17" ht="12">
      <c r="A44" s="634"/>
      <c r="B44" s="635"/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635"/>
      <c r="N44" s="635"/>
      <c r="O44" s="635"/>
      <c r="P44" s="635"/>
      <c r="Q44" s="636"/>
    </row>
    <row r="45" spans="1:17" ht="12">
      <c r="A45" s="637"/>
      <c r="B45" s="638"/>
      <c r="C45" s="638"/>
      <c r="D45" s="638"/>
      <c r="E45" s="638"/>
      <c r="F45" s="638"/>
      <c r="G45" s="638"/>
      <c r="H45" s="638"/>
      <c r="I45" s="638"/>
      <c r="J45" s="638"/>
      <c r="K45" s="638"/>
      <c r="L45" s="638"/>
      <c r="M45" s="638"/>
      <c r="N45" s="638"/>
      <c r="O45" s="638"/>
      <c r="P45" s="638"/>
      <c r="Q45" s="639"/>
    </row>
    <row r="46" spans="1:17" ht="12">
      <c r="A46" s="637"/>
      <c r="B46" s="638"/>
      <c r="C46" s="638"/>
      <c r="D46" s="638"/>
      <c r="E46" s="638"/>
      <c r="F46" s="638"/>
      <c r="G46" s="638"/>
      <c r="H46" s="638"/>
      <c r="I46" s="638"/>
      <c r="J46" s="638"/>
      <c r="K46" s="638"/>
      <c r="L46" s="638"/>
      <c r="M46" s="638"/>
      <c r="N46" s="638"/>
      <c r="O46" s="638"/>
      <c r="P46" s="638"/>
      <c r="Q46" s="639"/>
    </row>
    <row r="47" spans="1:17" ht="12">
      <c r="A47" s="640"/>
      <c r="B47" s="641"/>
      <c r="C47" s="641"/>
      <c r="D47" s="641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2"/>
    </row>
    <row r="49" ht="12">
      <c r="B49" s="157" t="s">
        <v>482</v>
      </c>
    </row>
    <row r="50" spans="1:17" ht="21" customHeight="1">
      <c r="A50" s="158">
        <v>1</v>
      </c>
      <c r="B50" s="643" t="s">
        <v>483</v>
      </c>
      <c r="C50" s="643"/>
      <c r="D50" s="643"/>
      <c r="E50" s="643"/>
      <c r="F50" s="644">
        <v>0.13</v>
      </c>
      <c r="G50" s="644"/>
      <c r="H50" s="644"/>
      <c r="I50" s="644"/>
      <c r="J50" s="644"/>
      <c r="K50" s="644"/>
      <c r="L50" s="644"/>
      <c r="M50" s="644"/>
      <c r="N50" s="644"/>
      <c r="O50" s="644"/>
      <c r="P50" s="644"/>
      <c r="Q50" s="645"/>
    </row>
    <row r="51" spans="1:17" ht="21" customHeight="1">
      <c r="A51" s="158">
        <v>2</v>
      </c>
      <c r="B51" s="643" t="s">
        <v>429</v>
      </c>
      <c r="C51" s="643"/>
      <c r="D51" s="643"/>
      <c r="E51" s="643"/>
      <c r="F51" s="646"/>
      <c r="G51" s="646"/>
      <c r="H51" s="646"/>
      <c r="I51" s="646"/>
      <c r="J51" s="646"/>
      <c r="K51" s="646"/>
      <c r="L51" s="646"/>
      <c r="M51" s="646"/>
      <c r="N51" s="646"/>
      <c r="O51" s="646"/>
      <c r="P51" s="646"/>
      <c r="Q51" s="647"/>
    </row>
    <row r="52" spans="1:17" ht="21" customHeight="1">
      <c r="A52" s="158">
        <v>3</v>
      </c>
      <c r="B52" s="564" t="s">
        <v>484</v>
      </c>
      <c r="C52" s="648"/>
      <c r="D52" s="648"/>
      <c r="E52" s="649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5"/>
    </row>
    <row r="53" spans="1:17" ht="70.5" customHeight="1">
      <c r="A53" s="158">
        <v>4</v>
      </c>
      <c r="B53" s="564" t="s">
        <v>485</v>
      </c>
      <c r="C53" s="648"/>
      <c r="D53" s="648"/>
      <c r="E53" s="649"/>
      <c r="F53" s="650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2"/>
    </row>
    <row r="54" spans="1:17" ht="12">
      <c r="A54" s="158">
        <v>5</v>
      </c>
      <c r="B54" s="643" t="s">
        <v>486</v>
      </c>
      <c r="C54" s="643"/>
      <c r="D54" s="643"/>
      <c r="E54" s="643"/>
      <c r="F54" s="653" t="s">
        <v>1641</v>
      </c>
      <c r="G54" s="653"/>
      <c r="H54" s="653"/>
      <c r="I54" s="653"/>
      <c r="J54" s="653"/>
      <c r="K54" s="653"/>
      <c r="L54" s="653"/>
      <c r="M54" s="653"/>
      <c r="N54" s="653"/>
      <c r="O54" s="653"/>
      <c r="P54" s="653"/>
      <c r="Q54" s="647"/>
    </row>
    <row r="55" spans="1:16" ht="12">
      <c r="A55" s="159"/>
      <c r="B55" s="89"/>
      <c r="C55" s="89"/>
      <c r="D55" s="89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 ht="12" hidden="1">
      <c r="A56" s="159"/>
      <c r="B56" s="89"/>
      <c r="C56" s="89"/>
      <c r="D56" s="89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 ht="12">
      <c r="A57" s="159"/>
      <c r="B57" s="160" t="s">
        <v>487</v>
      </c>
      <c r="C57" s="89"/>
      <c r="D57" s="89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1:17" ht="21" customHeight="1">
      <c r="A58" s="158">
        <v>1</v>
      </c>
      <c r="B58" s="643" t="s">
        <v>488</v>
      </c>
      <c r="C58" s="643"/>
      <c r="D58" s="643"/>
      <c r="E58" s="643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5"/>
    </row>
    <row r="59" spans="1:17" ht="63.75" customHeight="1">
      <c r="A59" s="158">
        <v>2</v>
      </c>
      <c r="B59" s="578" t="s">
        <v>177</v>
      </c>
      <c r="C59" s="582"/>
      <c r="D59" s="582"/>
      <c r="E59" s="583"/>
      <c r="F59" s="654" t="s">
        <v>1642</v>
      </c>
      <c r="G59" s="654"/>
      <c r="H59" s="654"/>
      <c r="I59" s="654"/>
      <c r="J59" s="654"/>
      <c r="K59" s="654"/>
      <c r="L59" s="654"/>
      <c r="M59" s="654"/>
      <c r="N59" s="656"/>
      <c r="O59" s="656"/>
      <c r="P59" s="656"/>
      <c r="Q59" s="657"/>
    </row>
    <row r="60" spans="1:17" ht="59.25" customHeight="1">
      <c r="A60" s="158">
        <v>3</v>
      </c>
      <c r="B60" s="643" t="s">
        <v>490</v>
      </c>
      <c r="C60" s="643"/>
      <c r="D60" s="643"/>
      <c r="E60" s="643"/>
      <c r="F60" s="661" t="s">
        <v>1643</v>
      </c>
      <c r="G60" s="662"/>
      <c r="H60" s="662"/>
      <c r="I60" s="662"/>
      <c r="J60" s="662"/>
      <c r="K60" s="663"/>
      <c r="L60" s="576" t="s">
        <v>491</v>
      </c>
      <c r="M60" s="581"/>
      <c r="N60" s="577"/>
      <c r="O60" s="658">
        <v>39842</v>
      </c>
      <c r="P60" s="659"/>
      <c r="Q60" s="660"/>
    </row>
  </sheetData>
  <sheetProtection password="95DA" sheet="1" objects="1" scenarios="1"/>
  <mergeCells count="75">
    <mergeCell ref="B59:E59"/>
    <mergeCell ref="F59:Q59"/>
    <mergeCell ref="B60:E60"/>
    <mergeCell ref="L60:N60"/>
    <mergeCell ref="O60:Q60"/>
    <mergeCell ref="F60:K60"/>
    <mergeCell ref="B53:E53"/>
    <mergeCell ref="F53:Q53"/>
    <mergeCell ref="B54:E54"/>
    <mergeCell ref="F54:Q54"/>
    <mergeCell ref="B58:E58"/>
    <mergeCell ref="F58:Q58"/>
    <mergeCell ref="B50:E50"/>
    <mergeCell ref="F50:Q50"/>
    <mergeCell ref="B51:E51"/>
    <mergeCell ref="F51:Q51"/>
    <mergeCell ref="B52:E52"/>
    <mergeCell ref="F52:Q52"/>
    <mergeCell ref="A36:B38"/>
    <mergeCell ref="C36:P36"/>
    <mergeCell ref="Q36:Q38"/>
    <mergeCell ref="P37:P38"/>
    <mergeCell ref="A39:B39"/>
    <mergeCell ref="A42:Q47"/>
    <mergeCell ref="B32:F32"/>
    <mergeCell ref="G32:H32"/>
    <mergeCell ref="I32:Q32"/>
    <mergeCell ref="B33:F33"/>
    <mergeCell ref="G33:Q33"/>
    <mergeCell ref="B34:F34"/>
    <mergeCell ref="I34:J34"/>
    <mergeCell ref="K34:M34"/>
    <mergeCell ref="B30:F30"/>
    <mergeCell ref="G30:H30"/>
    <mergeCell ref="I30:Q30"/>
    <mergeCell ref="B31:F31"/>
    <mergeCell ref="G31:H31"/>
    <mergeCell ref="I31:Q31"/>
    <mergeCell ref="B29:F29"/>
    <mergeCell ref="G29:H29"/>
    <mergeCell ref="I29:Q29"/>
    <mergeCell ref="E24:E25"/>
    <mergeCell ref="F24:F25"/>
    <mergeCell ref="G24:G25"/>
    <mergeCell ref="H24:K24"/>
    <mergeCell ref="A24:A25"/>
    <mergeCell ref="B24:B25"/>
    <mergeCell ref="C24:C25"/>
    <mergeCell ref="D24:D25"/>
    <mergeCell ref="L24:Q24"/>
    <mergeCell ref="H25:K25"/>
    <mergeCell ref="L25:Q25"/>
    <mergeCell ref="B20:D20"/>
    <mergeCell ref="E20:Q20"/>
    <mergeCell ref="A22:B23"/>
    <mergeCell ref="C22:C23"/>
    <mergeCell ref="D22:D23"/>
    <mergeCell ref="E22:E23"/>
    <mergeCell ref="F22:G22"/>
    <mergeCell ref="H22:Q22"/>
    <mergeCell ref="H23:K23"/>
    <mergeCell ref="L23:Q23"/>
    <mergeCell ref="F12:Q12"/>
    <mergeCell ref="B17:D17"/>
    <mergeCell ref="E17:Q17"/>
    <mergeCell ref="B18:D18"/>
    <mergeCell ref="G18:P18"/>
    <mergeCell ref="B19:D19"/>
    <mergeCell ref="E19:Q19"/>
    <mergeCell ref="E2:Q2"/>
    <mergeCell ref="L3:Q3"/>
    <mergeCell ref="L4:Q4"/>
    <mergeCell ref="B8:P8"/>
    <mergeCell ref="F9:G9"/>
    <mergeCell ref="I9:M9"/>
  </mergeCells>
  <dataValidations count="6">
    <dataValidation type="list" allowBlank="1" showInputMessage="1" showErrorMessage="1" sqref="D24">
      <formula1>$E$6:$G$6</formula1>
    </dataValidation>
    <dataValidation type="list" allowBlank="1" showInputMessage="1" showErrorMessage="1" sqref="E24">
      <formula1>$H$6:$I$6</formula1>
    </dataValidation>
    <dataValidation type="list" showInputMessage="1" showErrorMessage="1" sqref="B24">
      <formula1>$D$1:$M$1</formula1>
    </dataValidation>
    <dataValidation type="list" showInputMessage="1" showErrorMessage="1" sqref="A24">
      <formula1>$E$4:$H$4</formula1>
    </dataValidation>
    <dataValidation type="list" allowBlank="1" showInputMessage="1" showErrorMessage="1" sqref="C24">
      <formula1>$E$3:$G$3</formula1>
    </dataValidation>
    <dataValidation type="list" allowBlank="1" showInputMessage="1" showErrorMessage="1" sqref="H24">
      <formula1>$H$27:$M$27</formula1>
    </dataValidation>
  </dataValidations>
  <printOptions/>
  <pageMargins left="0.75" right="0.75" top="1" bottom="1" header="0.5" footer="0.5"/>
  <pageSetup horizontalDpi="600" verticalDpi="600" orientation="portrait" paperSize="9" scale="60" r:id="rId2"/>
  <ignoredErrors>
    <ignoredError sqref="I30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1390"/>
  <sheetViews>
    <sheetView view="pageBreakPreview" zoomScaleNormal="85" zoomScaleSheetLayoutView="100" zoomScalePageLayoutView="0" workbookViewId="0" topLeftCell="A1">
      <selection activeCell="G31" sqref="G31"/>
    </sheetView>
  </sheetViews>
  <sheetFormatPr defaultColWidth="9.00390625" defaultRowHeight="12.75"/>
  <cols>
    <col min="1" max="1" width="2.875" style="33" customWidth="1"/>
    <col min="2" max="15" width="8.75390625" style="33" customWidth="1"/>
    <col min="16" max="16" width="7.625" style="33" customWidth="1"/>
    <col min="17" max="17" width="6.125" style="33" customWidth="1"/>
    <col min="18" max="18" width="8.625" style="33" customWidth="1"/>
    <col min="19" max="19" width="12.625" style="33" customWidth="1"/>
    <col min="20" max="20" width="5.375" style="33" customWidth="1"/>
    <col min="21" max="21" width="9.25390625" style="33" bestFit="1" customWidth="1"/>
    <col min="22" max="22" width="6.125" style="33" bestFit="1" customWidth="1"/>
    <col min="23" max="23" width="12.25390625" style="33" customWidth="1"/>
    <col min="24" max="16384" width="9.125" style="33" customWidth="1"/>
  </cols>
  <sheetData>
    <row r="1" spans="1:55" ht="12" customHeight="1">
      <c r="A1" s="4"/>
      <c r="B1" s="5"/>
      <c r="C1" s="6"/>
      <c r="D1" s="7" t="s">
        <v>415</v>
      </c>
      <c r="E1" s="7" t="s">
        <v>416</v>
      </c>
      <c r="F1" s="7" t="s">
        <v>417</v>
      </c>
      <c r="G1" s="7" t="s">
        <v>418</v>
      </c>
      <c r="H1" s="8"/>
      <c r="I1" s="8"/>
      <c r="J1" s="7"/>
      <c r="K1" s="9"/>
      <c r="L1" s="10"/>
      <c r="M1" s="10"/>
      <c r="N1" s="10"/>
      <c r="O1" s="10"/>
      <c r="P1" s="10"/>
      <c r="Q1" s="10"/>
      <c r="R1" s="10"/>
      <c r="S1" s="11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ht="12" customHeight="1">
      <c r="A2" s="13"/>
      <c r="B2" s="14"/>
      <c r="C2" s="14"/>
      <c r="D2" s="14"/>
      <c r="E2" s="664" t="s">
        <v>419</v>
      </c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5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ht="12" customHeight="1">
      <c r="A3" s="13"/>
      <c r="B3" s="14"/>
      <c r="C3" s="14"/>
      <c r="D3" s="14"/>
      <c r="E3" s="16" t="s">
        <v>420</v>
      </c>
      <c r="F3" s="17" t="s">
        <v>421</v>
      </c>
      <c r="G3" s="18"/>
      <c r="H3" s="19"/>
      <c r="I3" s="19"/>
      <c r="J3" s="15" t="s">
        <v>422</v>
      </c>
      <c r="K3" s="666">
        <f>IF('Поправочные коэффициенты'!I39=2,CONCATENATE(K7,L7),"")</f>
      </c>
      <c r="L3" s="666"/>
      <c r="M3" s="666"/>
      <c r="N3" s="666"/>
      <c r="O3" s="666"/>
      <c r="P3" s="666"/>
      <c r="Q3" s="666"/>
      <c r="R3" s="666"/>
      <c r="S3" s="667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12" customHeight="1">
      <c r="A4" s="13"/>
      <c r="B4" s="14"/>
      <c r="C4" s="14"/>
      <c r="D4" s="14"/>
      <c r="E4" s="20">
        <v>2</v>
      </c>
      <c r="F4" s="20">
        <v>3</v>
      </c>
      <c r="G4" s="20">
        <v>4</v>
      </c>
      <c r="H4" s="20">
        <v>5</v>
      </c>
      <c r="I4" s="21"/>
      <c r="J4" s="22"/>
      <c r="K4" s="22"/>
      <c r="L4" s="14"/>
      <c r="M4" s="14"/>
      <c r="N4" s="14"/>
      <c r="O4" s="14"/>
      <c r="P4" s="16" t="s">
        <v>423</v>
      </c>
      <c r="Q4" s="16" t="s">
        <v>424</v>
      </c>
      <c r="R4" s="14"/>
      <c r="S4" s="23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ht="12" customHeight="1">
      <c r="A5" s="13"/>
      <c r="B5" s="668" t="s">
        <v>425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9"/>
      <c r="T5" s="24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21" customHeight="1">
      <c r="A6" s="13"/>
      <c r="B6" s="25"/>
      <c r="C6" s="26"/>
      <c r="D6" s="26"/>
      <c r="E6" s="27" t="s">
        <v>179</v>
      </c>
      <c r="F6" s="670"/>
      <c r="G6" s="671"/>
      <c r="H6" s="27" t="s">
        <v>368</v>
      </c>
      <c r="I6" s="544"/>
      <c r="J6" s="546"/>
      <c r="K6" s="14"/>
      <c r="L6" s="14"/>
      <c r="M6" s="14"/>
      <c r="N6" s="14"/>
      <c r="O6" s="14"/>
      <c r="P6" s="16" t="s">
        <v>424</v>
      </c>
      <c r="Q6" s="16" t="s">
        <v>423</v>
      </c>
      <c r="R6" s="14"/>
      <c r="S6" s="23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12" customHeight="1" hidden="1">
      <c r="A7" s="28"/>
      <c r="B7" s="29"/>
      <c r="C7" s="29"/>
      <c r="D7" s="29"/>
      <c r="E7" s="29"/>
      <c r="F7" s="30"/>
      <c r="G7" s="30"/>
      <c r="H7" s="30"/>
      <c r="I7" s="30"/>
      <c r="J7" s="30"/>
      <c r="K7" s="98" t="s">
        <v>519</v>
      </c>
      <c r="L7" s="99" t="str">
        <f>'Базовые тарифы'!G141</f>
        <v>Нижний Новгород</v>
      </c>
      <c r="M7" s="30"/>
      <c r="N7" s="30"/>
      <c r="O7" s="30"/>
      <c r="P7" s="30"/>
      <c r="Q7" s="30"/>
      <c r="R7" s="30"/>
      <c r="S7" s="31"/>
      <c r="T7" s="32"/>
      <c r="U7" s="32"/>
      <c r="V7" s="32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ht="12" customHeight="1">
      <c r="A8" s="34"/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s="40" customFormat="1" ht="15.75">
      <c r="A9" s="672" t="s">
        <v>426</v>
      </c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4"/>
      <c r="T9" s="38"/>
      <c r="U9" s="38"/>
      <c r="V9" s="38"/>
      <c r="W9" s="38"/>
      <c r="X9" s="38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</row>
    <row r="10" spans="1:55" s="40" customFormat="1" ht="18" customHeight="1">
      <c r="A10" s="675" t="s">
        <v>427</v>
      </c>
      <c r="B10" s="676"/>
      <c r="C10" s="676"/>
      <c r="D10" s="676"/>
      <c r="E10" s="676"/>
      <c r="F10" s="677"/>
      <c r="G10" s="678"/>
      <c r="H10" s="678"/>
      <c r="I10" s="678"/>
      <c r="J10" s="678"/>
      <c r="K10" s="678"/>
      <c r="L10" s="678"/>
      <c r="M10" s="678"/>
      <c r="N10" s="678"/>
      <c r="O10" s="678"/>
      <c r="P10" s="678"/>
      <c r="Q10" s="678"/>
      <c r="R10" s="678"/>
      <c r="S10" s="679"/>
      <c r="T10" s="38"/>
      <c r="U10" s="38"/>
      <c r="V10" s="38"/>
      <c r="W10" s="38"/>
      <c r="X10" s="38"/>
      <c r="Y10" s="38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</row>
    <row r="11" spans="1:55" s="40" customFormat="1" ht="49.5" customHeight="1">
      <c r="A11" s="675" t="s">
        <v>428</v>
      </c>
      <c r="B11" s="676"/>
      <c r="C11" s="676"/>
      <c r="D11" s="676"/>
      <c r="E11" s="676"/>
      <c r="F11" s="677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678"/>
      <c r="R11" s="678"/>
      <c r="S11" s="679"/>
      <c r="T11" s="38"/>
      <c r="U11" s="38"/>
      <c r="V11" s="38"/>
      <c r="W11" s="38"/>
      <c r="X11" s="38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</row>
    <row r="12" spans="1:55" s="40" customFormat="1" ht="16.5" customHeight="1">
      <c r="A12" s="675" t="s">
        <v>429</v>
      </c>
      <c r="B12" s="676"/>
      <c r="C12" s="676"/>
      <c r="D12" s="676"/>
      <c r="E12" s="676"/>
      <c r="F12" s="677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9"/>
      <c r="T12" s="38"/>
      <c r="U12" s="38"/>
      <c r="V12" s="38"/>
      <c r="W12" s="38"/>
      <c r="X12" s="38"/>
      <c r="Y12" s="38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</row>
    <row r="13" spans="1:55" s="47" customFormat="1" ht="12">
      <c r="A13" s="42"/>
      <c r="B13" s="43"/>
      <c r="C13" s="44"/>
      <c r="D13" s="45" t="s">
        <v>415</v>
      </c>
      <c r="E13" s="45" t="s">
        <v>416</v>
      </c>
      <c r="F13" s="45" t="s">
        <v>417</v>
      </c>
      <c r="G13" s="45" t="s">
        <v>418</v>
      </c>
      <c r="H13" s="45" t="s">
        <v>430</v>
      </c>
      <c r="I13" s="45" t="s">
        <v>431</v>
      </c>
      <c r="J13" s="45"/>
      <c r="K13" s="45"/>
      <c r="L13" s="45"/>
      <c r="M13" s="45" t="s">
        <v>432</v>
      </c>
      <c r="N13" s="44"/>
      <c r="O13" s="43"/>
      <c r="P13" s="43"/>
      <c r="Q13" s="44"/>
      <c r="R13" s="44"/>
      <c r="S13" s="46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47" customFormat="1" ht="15.75">
      <c r="A14" s="680" t="s">
        <v>433</v>
      </c>
      <c r="B14" s="681"/>
      <c r="C14" s="681"/>
      <c r="D14" s="681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2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47" customFormat="1" ht="12">
      <c r="A15" s="48">
        <v>1</v>
      </c>
      <c r="B15" s="550" t="s">
        <v>434</v>
      </c>
      <c r="C15" s="550"/>
      <c r="D15" s="550"/>
      <c r="E15" s="550"/>
      <c r="F15" s="552">
        <f>IF('Поправочные коэффициенты'!I39=2,'Базовые тарифы'!F8,"")</f>
      </c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  <c r="S15" s="683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s="47" customFormat="1" ht="12.75">
      <c r="A16" s="48">
        <v>2</v>
      </c>
      <c r="B16" s="550" t="s">
        <v>435</v>
      </c>
      <c r="C16" s="550"/>
      <c r="D16" s="550"/>
      <c r="E16" s="550"/>
      <c r="F16" s="49">
        <f>IF('Поправочные коэффициенты'!I39=2,'Поправочные коэффициенты'!D54,"")</f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47" customFormat="1" ht="12">
      <c r="A17" s="48">
        <v>3</v>
      </c>
      <c r="B17" s="550" t="s">
        <v>436</v>
      </c>
      <c r="C17" s="550"/>
      <c r="D17" s="550"/>
      <c r="E17" s="550"/>
      <c r="F17" s="684"/>
      <c r="G17" s="685"/>
      <c r="H17" s="685"/>
      <c r="I17" s="685"/>
      <c r="J17" s="685"/>
      <c r="K17" s="685"/>
      <c r="L17" s="685"/>
      <c r="M17" s="685"/>
      <c r="N17" s="685"/>
      <c r="O17" s="685"/>
      <c r="P17" s="685"/>
      <c r="Q17" s="685"/>
      <c r="R17" s="685"/>
      <c r="S17" s="686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47" customFormat="1" ht="26.25" customHeight="1">
      <c r="A18" s="52">
        <v>4</v>
      </c>
      <c r="B18" s="687" t="s">
        <v>437</v>
      </c>
      <c r="C18" s="687"/>
      <c r="D18" s="687"/>
      <c r="E18" s="687"/>
      <c r="F18" s="688"/>
      <c r="G18" s="689"/>
      <c r="H18" s="689"/>
      <c r="I18" s="689"/>
      <c r="J18" s="689"/>
      <c r="K18" s="689"/>
      <c r="L18" s="689"/>
      <c r="M18" s="689"/>
      <c r="N18" s="689"/>
      <c r="O18" s="689"/>
      <c r="P18" s="689"/>
      <c r="Q18" s="689"/>
      <c r="R18" s="689"/>
      <c r="S18" s="690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47" customFormat="1" ht="12" customHeight="1">
      <c r="A19" s="691">
        <v>5</v>
      </c>
      <c r="B19" s="570" t="s">
        <v>438</v>
      </c>
      <c r="C19" s="692"/>
      <c r="D19" s="692"/>
      <c r="E19" s="692"/>
      <c r="F19" s="694" t="s">
        <v>439</v>
      </c>
      <c r="G19" s="694"/>
      <c r="H19" s="694"/>
      <c r="I19" s="694"/>
      <c r="J19" s="694"/>
      <c r="K19" s="694"/>
      <c r="L19" s="694" t="s">
        <v>440</v>
      </c>
      <c r="M19" s="694"/>
      <c r="N19" s="694"/>
      <c r="O19" s="694"/>
      <c r="P19" s="694"/>
      <c r="Q19" s="694"/>
      <c r="R19" s="694"/>
      <c r="S19" s="695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s="47" customFormat="1" ht="21.75" customHeight="1">
      <c r="A20" s="691"/>
      <c r="B20" s="624"/>
      <c r="C20" s="693"/>
      <c r="D20" s="693"/>
      <c r="E20" s="693"/>
      <c r="F20" s="696" t="s">
        <v>441</v>
      </c>
      <c r="G20" s="696"/>
      <c r="H20" s="696"/>
      <c r="I20" s="696"/>
      <c r="J20" s="696"/>
      <c r="K20" s="696"/>
      <c r="L20" s="697" t="str">
        <f>'Системы охраны ТС'!D4</f>
        <v>Иная система охраны (защиты) ТС </v>
      </c>
      <c r="M20" s="698"/>
      <c r="N20" s="698"/>
      <c r="O20" s="698"/>
      <c r="P20" s="698"/>
      <c r="Q20" s="698"/>
      <c r="R20" s="698"/>
      <c r="S20" s="699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47" customFormat="1" ht="12">
      <c r="A21" s="53"/>
      <c r="B21" s="54"/>
      <c r="C21" s="54"/>
      <c r="D21" s="55"/>
      <c r="E21" s="55"/>
      <c r="F21" s="56" t="s">
        <v>442</v>
      </c>
      <c r="G21" s="56" t="s">
        <v>441</v>
      </c>
      <c r="H21" s="56" t="s">
        <v>443</v>
      </c>
      <c r="I21" s="55"/>
      <c r="J21" s="55"/>
      <c r="K21" s="55"/>
      <c r="L21" s="55"/>
      <c r="M21" s="55"/>
      <c r="N21" s="55"/>
      <c r="O21" s="55"/>
      <c r="P21" s="57"/>
      <c r="Q21" s="44"/>
      <c r="R21" s="44"/>
      <c r="S21" s="46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s="47" customFormat="1" ht="15.75">
      <c r="A22" s="700" t="s">
        <v>444</v>
      </c>
      <c r="B22" s="701"/>
      <c r="C22" s="701"/>
      <c r="D22" s="701"/>
      <c r="E22" s="701"/>
      <c r="F22" s="701"/>
      <c r="G22" s="701"/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1"/>
      <c r="S22" s="702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s="47" customFormat="1" ht="12.75" customHeight="1">
      <c r="A23" s="48">
        <v>1</v>
      </c>
      <c r="B23" s="550" t="s">
        <v>373</v>
      </c>
      <c r="C23" s="550"/>
      <c r="D23" s="550"/>
      <c r="E23" s="550"/>
      <c r="F23" s="550"/>
      <c r="G23" s="550"/>
      <c r="H23" s="703" t="s">
        <v>176</v>
      </c>
      <c r="I23" s="704"/>
      <c r="J23" s="705">
        <f>IF('Поправочные коэффициенты'!I39=2,Расчет!I9,"")</f>
      </c>
      <c r="K23" s="706"/>
      <c r="L23" s="706"/>
      <c r="M23" s="706"/>
      <c r="N23" s="706"/>
      <c r="O23" s="706"/>
      <c r="P23" s="706"/>
      <c r="Q23" s="706"/>
      <c r="R23" s="706"/>
      <c r="S23" s="70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s="47" customFormat="1" ht="12" customHeight="1">
      <c r="A24" s="48">
        <v>2</v>
      </c>
      <c r="B24" s="550" t="s">
        <v>140</v>
      </c>
      <c r="C24" s="550"/>
      <c r="D24" s="550"/>
      <c r="E24" s="550"/>
      <c r="F24" s="550"/>
      <c r="G24" s="550"/>
      <c r="H24" s="703" t="str">
        <f>H23</f>
        <v>рубли</v>
      </c>
      <c r="I24" s="704"/>
      <c r="J24" s="708">
        <f>J23</f>
      </c>
      <c r="K24" s="709"/>
      <c r="L24" s="709"/>
      <c r="M24" s="709"/>
      <c r="N24" s="709"/>
      <c r="O24" s="709"/>
      <c r="P24" s="709"/>
      <c r="Q24" s="709"/>
      <c r="R24" s="709"/>
      <c r="S24" s="710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s="47" customFormat="1" ht="12">
      <c r="A25" s="48">
        <v>3</v>
      </c>
      <c r="B25" s="550" t="s">
        <v>445</v>
      </c>
      <c r="C25" s="550"/>
      <c r="D25" s="550"/>
      <c r="E25" s="550"/>
      <c r="F25" s="550"/>
      <c r="G25" s="550"/>
      <c r="H25" s="711" t="str">
        <f>'Поправочные коэффициенты'!D27</f>
        <v>АВТОКАСКО</v>
      </c>
      <c r="I25" s="712"/>
      <c r="J25" s="713"/>
      <c r="K25" s="714"/>
      <c r="L25" s="714"/>
      <c r="M25" s="714"/>
      <c r="N25" s="714"/>
      <c r="O25" s="714"/>
      <c r="P25" s="714"/>
      <c r="Q25" s="714"/>
      <c r="R25" s="714"/>
      <c r="S25" s="71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s="47" customFormat="1" ht="12">
      <c r="A26" s="48">
        <v>4</v>
      </c>
      <c r="B26" s="550" t="s">
        <v>446</v>
      </c>
      <c r="C26" s="550"/>
      <c r="D26" s="550"/>
      <c r="E26" s="550"/>
      <c r="F26" s="550"/>
      <c r="G26" s="550"/>
      <c r="H26" s="716" t="str">
        <f>H23</f>
        <v>рубли</v>
      </c>
      <c r="I26" s="717"/>
      <c r="J26" s="718">
        <f>IF('Поправочные коэффициенты'!I39=2,Расчет!J16,"")</f>
      </c>
      <c r="K26" s="719"/>
      <c r="L26" s="719"/>
      <c r="M26" s="719"/>
      <c r="N26" s="719"/>
      <c r="O26" s="719"/>
      <c r="P26" s="719"/>
      <c r="Q26" s="719"/>
      <c r="R26" s="719"/>
      <c r="S26" s="720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s="47" customFormat="1" ht="12">
      <c r="A27" s="48">
        <v>5</v>
      </c>
      <c r="B27" s="550" t="s">
        <v>447</v>
      </c>
      <c r="C27" s="550"/>
      <c r="D27" s="550"/>
      <c r="E27" s="550"/>
      <c r="F27" s="550"/>
      <c r="G27" s="550"/>
      <c r="H27" s="721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3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47" customFormat="1" ht="12">
      <c r="A28" s="48">
        <v>6</v>
      </c>
      <c r="B28" s="550" t="s">
        <v>448</v>
      </c>
      <c r="C28" s="550"/>
      <c r="D28" s="550"/>
      <c r="E28" s="550"/>
      <c r="F28" s="550"/>
      <c r="G28" s="550"/>
      <c r="H28" s="58" t="s">
        <v>449</v>
      </c>
      <c r="I28" s="59"/>
      <c r="J28" s="58" t="s">
        <v>450</v>
      </c>
      <c r="K28" s="724"/>
      <c r="L28" s="725"/>
      <c r="M28" s="725"/>
      <c r="N28" s="726"/>
      <c r="O28" s="58" t="s">
        <v>451</v>
      </c>
      <c r="P28" s="727"/>
      <c r="Q28" s="728"/>
      <c r="R28" s="60" t="s">
        <v>452</v>
      </c>
      <c r="S28" s="61" t="str">
        <f>IF(K28=0,"НЕТ",IF(P28=0,"НЕТ",ROUND(P28/K28,2)))</f>
        <v>НЕТ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40" customFormat="1" ht="12.7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4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</row>
    <row r="30" spans="1:55" ht="12.75">
      <c r="A30" s="729" t="s">
        <v>179</v>
      </c>
      <c r="B30" s="732" t="s">
        <v>453</v>
      </c>
      <c r="C30" s="733" t="s">
        <v>454</v>
      </c>
      <c r="D30" s="733"/>
      <c r="E30" s="733"/>
      <c r="F30" s="733"/>
      <c r="G30" s="733"/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3"/>
      <c r="S30" s="734"/>
      <c r="T30" s="66"/>
      <c r="U30" s="67"/>
      <c r="V30" s="67"/>
      <c r="W30" s="67"/>
      <c r="X30" s="67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70" customFormat="1" ht="85.5" customHeight="1">
      <c r="A31" s="730"/>
      <c r="B31" s="732"/>
      <c r="C31" s="68" t="s">
        <v>455</v>
      </c>
      <c r="D31" s="65" t="s">
        <v>456</v>
      </c>
      <c r="E31" s="65" t="s">
        <v>457</v>
      </c>
      <c r="F31" s="65" t="s">
        <v>458</v>
      </c>
      <c r="G31" s="65" t="s">
        <v>459</v>
      </c>
      <c r="H31" s="65" t="s">
        <v>461</v>
      </c>
      <c r="I31" s="65" t="s">
        <v>462</v>
      </c>
      <c r="J31" s="65" t="s">
        <v>463</v>
      </c>
      <c r="K31" s="65" t="s">
        <v>370</v>
      </c>
      <c r="L31" s="65" t="s">
        <v>371</v>
      </c>
      <c r="M31" s="65" t="s">
        <v>464</v>
      </c>
      <c r="N31" s="65" t="s">
        <v>401</v>
      </c>
      <c r="O31" s="65" t="s">
        <v>402</v>
      </c>
      <c r="P31" s="65" t="s">
        <v>465</v>
      </c>
      <c r="Q31" s="735" t="s">
        <v>466</v>
      </c>
      <c r="R31" s="735" t="s">
        <v>467</v>
      </c>
      <c r="S31" s="736" t="s">
        <v>131</v>
      </c>
      <c r="T31" s="67"/>
      <c r="U31" s="67"/>
      <c r="V31" s="67"/>
      <c r="W31" s="67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1:55" s="73" customFormat="1" ht="13.5" customHeight="1">
      <c r="A32" s="731"/>
      <c r="B32" s="732"/>
      <c r="C32" s="71" t="s">
        <v>468</v>
      </c>
      <c r="D32" s="72" t="s">
        <v>469</v>
      </c>
      <c r="E32" s="72" t="s">
        <v>470</v>
      </c>
      <c r="F32" s="72" t="s">
        <v>471</v>
      </c>
      <c r="G32" s="72" t="s">
        <v>472</v>
      </c>
      <c r="H32" s="72" t="s">
        <v>473</v>
      </c>
      <c r="I32" s="72" t="s">
        <v>474</v>
      </c>
      <c r="J32" s="72" t="s">
        <v>475</v>
      </c>
      <c r="K32" s="72" t="s">
        <v>476</v>
      </c>
      <c r="L32" s="72" t="s">
        <v>477</v>
      </c>
      <c r="M32" s="72" t="s">
        <v>478</v>
      </c>
      <c r="N32" s="72" t="s">
        <v>479</v>
      </c>
      <c r="O32" s="72" t="s">
        <v>480</v>
      </c>
      <c r="P32" s="72" t="s">
        <v>481</v>
      </c>
      <c r="Q32" s="735"/>
      <c r="R32" s="735"/>
      <c r="S32" s="73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</row>
    <row r="33" spans="1:55" s="73" customFormat="1" ht="39" customHeight="1">
      <c r="A33" s="41">
        <v>1</v>
      </c>
      <c r="B33" s="74">
        <f>IF('Поправочные коэффициенты'!I39=2,'Поправочные коэффициенты'!C5,"")</f>
      </c>
      <c r="C33" s="75">
        <v>0.9</v>
      </c>
      <c r="D33" s="75">
        <f>IF('Поправочные коэффициенты'!I39=2,'Поправочные коэффициенты'!D5,"")</f>
      </c>
      <c r="E33" s="75">
        <f>IF('Поправочные коэффициенты'!I39=2,'Поправочные коэффициенты'!E5,"")</f>
      </c>
      <c r="F33" s="75">
        <f>IF('Поправочные коэффициенты'!I39=2,'Поправочные коэффициенты'!F5,"")</f>
      </c>
      <c r="G33" s="75">
        <f>IF('Поправочные коэффициенты'!I39=2,'Поправочные коэффициенты'!G5,"")</f>
      </c>
      <c r="H33" s="75">
        <f>IF('Поправочные коэффициенты'!I39=2,'Поправочные коэффициенты'!H5,"")</f>
      </c>
      <c r="I33" s="75">
        <f>IF('Поправочные коэффициенты'!I39=2,'Поправочные коэффициенты'!I5,"")</f>
      </c>
      <c r="J33" s="75">
        <f>IF('Поправочные коэффициенты'!I39=2,'Поправочные коэффициенты'!J5,"")</f>
      </c>
      <c r="K33" s="75">
        <f>IF('Поправочные коэффициенты'!I39=2,'Поправочные коэффициенты'!K5,"")</f>
      </c>
      <c r="L33" s="75">
        <f>IF('Поправочные коэффициенты'!I39=2,'Поправочные коэффициенты'!L5,"")</f>
      </c>
      <c r="M33" s="76">
        <v>1</v>
      </c>
      <c r="N33" s="76">
        <v>1</v>
      </c>
      <c r="O33" s="75">
        <f>IF('Поправочные коэффициенты'!I39=2,'Поправочные коэффициенты'!P5,"")</f>
      </c>
      <c r="P33" s="75">
        <f>IF('Поправочные коэффициенты'!I39=2,'Поправочные коэффициенты'!Q5,"")</f>
      </c>
      <c r="Q33" s="77">
        <v>1</v>
      </c>
      <c r="R33" s="78">
        <f>IF('Поправочные коэффициенты'!I39=2,ROUND(B33*C33*D33*E33*F33*G33*H33*I33*J33*K33*L33*M33*N33*O33*P33*Q33,4),"")</f>
      </c>
      <c r="S33" s="79" t="e">
        <f>J23*R33</f>
        <v>#VALUE!</v>
      </c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</row>
    <row r="34" spans="1:55" s="73" customFormat="1" ht="12" customHeight="1">
      <c r="A34" s="80"/>
      <c r="B34" s="81"/>
      <c r="C34" s="81"/>
      <c r="D34" s="81"/>
      <c r="E34" s="81"/>
      <c r="F34" s="81"/>
      <c r="G34" s="81"/>
      <c r="H34" s="81"/>
      <c r="I34" s="82"/>
      <c r="J34" s="81"/>
      <c r="K34" s="81"/>
      <c r="L34" s="81"/>
      <c r="M34" s="81"/>
      <c r="N34" s="81"/>
      <c r="O34" s="81"/>
      <c r="P34" s="81"/>
      <c r="Q34" s="81"/>
      <c r="R34" s="81"/>
      <c r="S34" s="83"/>
      <c r="T34" s="84"/>
      <c r="U34" s="85"/>
      <c r="V34" s="86"/>
      <c r="W34" s="85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</row>
    <row r="35" spans="1:55" s="47" customFormat="1" ht="15.75">
      <c r="A35" s="738" t="s">
        <v>482</v>
      </c>
      <c r="B35" s="739"/>
      <c r="C35" s="739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40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47" customFormat="1" ht="21" customHeight="1">
      <c r="A36" s="87">
        <v>1</v>
      </c>
      <c r="B36" s="643" t="s">
        <v>483</v>
      </c>
      <c r="C36" s="643"/>
      <c r="D36" s="643"/>
      <c r="E36" s="643"/>
      <c r="F36" s="643"/>
      <c r="G36" s="741">
        <v>0</v>
      </c>
      <c r="H36" s="742"/>
      <c r="I36" s="742"/>
      <c r="J36" s="742"/>
      <c r="K36" s="742"/>
      <c r="L36" s="742"/>
      <c r="M36" s="742"/>
      <c r="N36" s="742"/>
      <c r="O36" s="742"/>
      <c r="P36" s="742"/>
      <c r="Q36" s="742"/>
      <c r="R36" s="742"/>
      <c r="S36" s="743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47" customFormat="1" ht="21" customHeight="1">
      <c r="A37" s="87">
        <v>2</v>
      </c>
      <c r="B37" s="643" t="s">
        <v>429</v>
      </c>
      <c r="C37" s="643"/>
      <c r="D37" s="643"/>
      <c r="E37" s="643"/>
      <c r="F37" s="643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4"/>
      <c r="R37" s="654"/>
      <c r="S37" s="744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47" customFormat="1" ht="21" customHeight="1">
      <c r="A38" s="87">
        <v>3</v>
      </c>
      <c r="B38" s="687" t="s">
        <v>484</v>
      </c>
      <c r="C38" s="687"/>
      <c r="D38" s="687"/>
      <c r="E38" s="687"/>
      <c r="F38" s="687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744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47" customFormat="1" ht="70.5" customHeight="1">
      <c r="A39" s="87">
        <v>4</v>
      </c>
      <c r="B39" s="687" t="s">
        <v>485</v>
      </c>
      <c r="C39" s="687"/>
      <c r="D39" s="687"/>
      <c r="E39" s="687"/>
      <c r="F39" s="687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744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47" customFormat="1" ht="12">
      <c r="A40" s="87">
        <v>5</v>
      </c>
      <c r="B40" s="643" t="s">
        <v>486</v>
      </c>
      <c r="C40" s="643"/>
      <c r="D40" s="643"/>
      <c r="E40" s="643"/>
      <c r="F40" s="643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744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47" customFormat="1" ht="12">
      <c r="A41" s="88"/>
      <c r="B41" s="89"/>
      <c r="C41" s="89"/>
      <c r="D41" s="89"/>
      <c r="E41" s="89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44"/>
      <c r="R41" s="44"/>
      <c r="S41" s="46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47" customFormat="1" ht="12" hidden="1">
      <c r="A42" s="88"/>
      <c r="B42" s="89"/>
      <c r="C42" s="89"/>
      <c r="D42" s="89"/>
      <c r="E42" s="89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44"/>
      <c r="R42" s="44"/>
      <c r="S42" s="46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47" customFormat="1" ht="15.75">
      <c r="A43" s="745" t="s">
        <v>487</v>
      </c>
      <c r="B43" s="746"/>
      <c r="C43" s="746"/>
      <c r="D43" s="746"/>
      <c r="E43" s="746"/>
      <c r="F43" s="746"/>
      <c r="G43" s="746"/>
      <c r="H43" s="746"/>
      <c r="I43" s="746"/>
      <c r="J43" s="746"/>
      <c r="K43" s="746"/>
      <c r="L43" s="746"/>
      <c r="M43" s="746"/>
      <c r="N43" s="746"/>
      <c r="O43" s="746"/>
      <c r="P43" s="746"/>
      <c r="Q43" s="746"/>
      <c r="R43" s="746"/>
      <c r="S43" s="747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47" customFormat="1" ht="21" customHeight="1">
      <c r="A44" s="87">
        <v>1</v>
      </c>
      <c r="B44" s="643" t="s">
        <v>488</v>
      </c>
      <c r="C44" s="643"/>
      <c r="D44" s="643"/>
      <c r="E44" s="643"/>
      <c r="F44" s="643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4"/>
      <c r="R44" s="654"/>
      <c r="S44" s="744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47" customFormat="1" ht="63.75" customHeight="1">
      <c r="A45" s="87">
        <v>2</v>
      </c>
      <c r="B45" s="643" t="s">
        <v>489</v>
      </c>
      <c r="C45" s="643"/>
      <c r="D45" s="643"/>
      <c r="E45" s="643"/>
      <c r="F45" s="643"/>
      <c r="G45" s="654"/>
      <c r="H45" s="654"/>
      <c r="I45" s="654"/>
      <c r="J45" s="654"/>
      <c r="K45" s="654"/>
      <c r="L45" s="654"/>
      <c r="M45" s="654"/>
      <c r="N45" s="654"/>
      <c r="O45" s="654"/>
      <c r="P45" s="654"/>
      <c r="Q45" s="654"/>
      <c r="R45" s="654"/>
      <c r="S45" s="744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47" customFormat="1" ht="67.5" customHeight="1" thickBot="1">
      <c r="A46" s="91">
        <v>3</v>
      </c>
      <c r="B46" s="748" t="s">
        <v>490</v>
      </c>
      <c r="C46" s="748"/>
      <c r="D46" s="748"/>
      <c r="E46" s="748"/>
      <c r="F46" s="748"/>
      <c r="G46" s="749"/>
      <c r="H46" s="749"/>
      <c r="I46" s="749"/>
      <c r="J46" s="749"/>
      <c r="K46" s="749"/>
      <c r="L46" s="749"/>
      <c r="M46" s="750" t="s">
        <v>491</v>
      </c>
      <c r="N46" s="750"/>
      <c r="O46" s="750"/>
      <c r="P46" s="750"/>
      <c r="Q46" s="751"/>
      <c r="R46" s="752"/>
      <c r="S46" s="753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70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</row>
    <row r="48" spans="1:70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</row>
    <row r="49" spans="1:70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</row>
    <row r="50" spans="1:70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</row>
    <row r="51" spans="1:70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</row>
    <row r="52" spans="1:70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</row>
    <row r="53" spans="1:70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</row>
    <row r="54" spans="1:70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</row>
    <row r="55" spans="1:70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</row>
    <row r="56" spans="1:7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</row>
    <row r="57" spans="1:70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</row>
    <row r="58" spans="1:70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</row>
    <row r="59" spans="1:70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</row>
    <row r="60" spans="1:70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</row>
    <row r="61" spans="1:70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</row>
    <row r="62" spans="1:70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</row>
    <row r="63" spans="1:70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</row>
    <row r="64" spans="1:70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</row>
    <row r="65" spans="1:70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</row>
    <row r="66" spans="1:70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</row>
    <row r="67" spans="1:70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</row>
    <row r="68" spans="1:70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</row>
    <row r="69" spans="1:70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</row>
    <row r="70" spans="1:70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</row>
    <row r="71" spans="1:70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</row>
    <row r="72" spans="1:70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</row>
    <row r="73" spans="1:70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</row>
    <row r="74" spans="1:70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</row>
    <row r="75" spans="1:70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</row>
    <row r="76" spans="1:70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</row>
    <row r="77" spans="1:70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</row>
    <row r="78" spans="1:70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</row>
    <row r="79" spans="1:70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</row>
    <row r="80" spans="1:70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</row>
    <row r="81" spans="1:70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</row>
    <row r="82" spans="1:70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</row>
    <row r="83" spans="1:70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</row>
    <row r="84" spans="1:70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</row>
    <row r="85" spans="1:70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</row>
    <row r="86" spans="1:70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</row>
    <row r="87" spans="1:70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</row>
    <row r="88" spans="1:70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</row>
    <row r="89" spans="1:70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</row>
    <row r="90" spans="1:70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</row>
    <row r="91" spans="1:70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</row>
    <row r="92" spans="1:70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</row>
    <row r="93" spans="1:70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</row>
    <row r="94" spans="1:70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</row>
    <row r="95" spans="1:70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</row>
    <row r="96" spans="1:70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</row>
    <row r="97" spans="1:70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</row>
    <row r="98" spans="1:70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</row>
    <row r="99" spans="1:70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</row>
    <row r="100" spans="1:70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</row>
    <row r="101" spans="1:70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</row>
    <row r="102" spans="1:70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</row>
    <row r="103" spans="1:70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</row>
    <row r="104" spans="1:70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</row>
    <row r="105" spans="1:70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</row>
    <row r="106" spans="1:70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</row>
    <row r="107" spans="1:70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</row>
    <row r="108" spans="1:70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</row>
    <row r="109" spans="1:70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</row>
    <row r="110" spans="1:70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</row>
    <row r="111" spans="1:70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</row>
    <row r="112" spans="1:70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</row>
    <row r="113" spans="1:70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</row>
    <row r="114" spans="1:70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</row>
    <row r="115" spans="1:70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</row>
    <row r="116" spans="1:70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</row>
    <row r="117" spans="1:70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</row>
    <row r="118" spans="1:70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</row>
    <row r="119" spans="1:70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</row>
    <row r="120" spans="1:70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</row>
    <row r="121" spans="1:70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</row>
    <row r="122" spans="1:70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</row>
    <row r="123" spans="1:70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</row>
    <row r="124" spans="1:70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</row>
    <row r="125" spans="1:70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</row>
    <row r="126" spans="1:70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</row>
    <row r="127" spans="1:70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</row>
    <row r="128" spans="1:70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</row>
    <row r="129" spans="1:70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</row>
    <row r="130" spans="1:70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</row>
    <row r="131" spans="1:70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</row>
    <row r="132" spans="1:70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</row>
    <row r="133" spans="1:70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</row>
    <row r="134" spans="1:70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</row>
    <row r="135" spans="1:70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</row>
    <row r="136" spans="1:70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</row>
    <row r="137" spans="1:70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</row>
    <row r="138" spans="1:70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</row>
    <row r="139" spans="1:70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</row>
    <row r="140" spans="1:70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</row>
    <row r="141" spans="1:70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</row>
    <row r="142" spans="1:70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</row>
    <row r="143" spans="1:70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</row>
    <row r="144" spans="1:70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</row>
    <row r="145" spans="1:70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</row>
    <row r="146" spans="1:70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</row>
    <row r="147" spans="1:70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</row>
    <row r="148" spans="1:70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</row>
    <row r="149" spans="1:70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</row>
    <row r="150" spans="1:70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</row>
    <row r="151" spans="1:70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</row>
    <row r="152" spans="1:70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</row>
    <row r="153" spans="1:70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</row>
    <row r="154" spans="1:70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</row>
    <row r="155" spans="1:70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</row>
    <row r="156" spans="1:70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</row>
    <row r="157" spans="1:70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</row>
    <row r="158" spans="1:70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</row>
    <row r="159" spans="1:70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</row>
    <row r="160" spans="1:70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</row>
    <row r="161" spans="1:70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</row>
    <row r="162" spans="1:70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</row>
    <row r="163" spans="1:70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</row>
    <row r="164" spans="1:70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</row>
    <row r="165" spans="1:70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</row>
    <row r="166" spans="1:70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</row>
    <row r="167" spans="1:70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</row>
    <row r="168" spans="1:70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</row>
    <row r="169" spans="1:70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</row>
    <row r="170" spans="1:70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</row>
    <row r="171" spans="1:70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</row>
    <row r="172" spans="1:70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</row>
    <row r="173" spans="1:70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</row>
    <row r="174" spans="1:70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</row>
    <row r="175" spans="1:70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</row>
    <row r="176" spans="1:70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</row>
    <row r="177" spans="1:70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</row>
    <row r="178" spans="1:70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</row>
    <row r="179" spans="1:70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</row>
    <row r="180" spans="1:70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</row>
    <row r="181" spans="1:70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</row>
    <row r="182" spans="1:70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</row>
    <row r="183" spans="1:70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</row>
    <row r="184" spans="1:70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</row>
    <row r="185" spans="1:70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</row>
    <row r="186" spans="1:70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</row>
    <row r="187" spans="1:70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</row>
    <row r="188" spans="1:70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</row>
    <row r="189" spans="1:70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</row>
    <row r="190" spans="1:70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</row>
    <row r="191" spans="1:70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</row>
    <row r="192" spans="1:70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</row>
    <row r="193" spans="1:70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</row>
    <row r="194" spans="1:70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</row>
    <row r="195" spans="1:70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</row>
    <row r="196" spans="1:70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</row>
    <row r="197" spans="1:70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</row>
    <row r="198" spans="1:70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</row>
    <row r="199" spans="1:70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</row>
    <row r="200" spans="1:70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</row>
    <row r="201" spans="1:70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</row>
    <row r="202" spans="1:70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</row>
    <row r="203" spans="1:70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</row>
    <row r="204" spans="1:70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</row>
    <row r="205" spans="1:70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</row>
    <row r="206" spans="1:70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</row>
    <row r="207" spans="1:70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</row>
    <row r="208" spans="1:70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</row>
    <row r="209" spans="1:70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</row>
    <row r="210" spans="1:70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</row>
    <row r="211" spans="1:70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</row>
    <row r="212" spans="1:70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</row>
    <row r="213" spans="1:70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</row>
    <row r="214" spans="1:70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</row>
    <row r="215" spans="1:70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</row>
    <row r="216" spans="1:70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</row>
    <row r="217" spans="1:70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</row>
    <row r="218" spans="1:70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</row>
    <row r="219" spans="1:70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</row>
    <row r="220" spans="1:70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</row>
    <row r="221" spans="1:70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</row>
    <row r="222" spans="1:70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</row>
    <row r="223" spans="1:70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</row>
    <row r="224" spans="1:70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</row>
    <row r="225" spans="1:70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</row>
    <row r="226" spans="1:70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</row>
    <row r="227" spans="1:70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</row>
    <row r="228" spans="1:70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</row>
    <row r="229" spans="1:70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</row>
    <row r="230" spans="1:70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</row>
    <row r="231" spans="1:70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</row>
    <row r="232" spans="1:70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</row>
    <row r="233" spans="1:70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</row>
    <row r="234" spans="1:70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</row>
    <row r="235" spans="1:70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</row>
    <row r="236" spans="1:70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</row>
    <row r="237" spans="1:70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</row>
    <row r="238" spans="1:70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</row>
    <row r="239" spans="1:70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</row>
    <row r="240" spans="1:70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</row>
    <row r="241" spans="1:70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</row>
    <row r="242" spans="1:70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</row>
    <row r="243" spans="1:70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</row>
    <row r="244" spans="1:70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</row>
    <row r="245" spans="1:70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</row>
    <row r="246" spans="1:70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</row>
    <row r="247" spans="1:70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</row>
    <row r="248" spans="1:70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</row>
    <row r="249" spans="1:70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</row>
    <row r="250" spans="1:70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</row>
    <row r="251" spans="1:70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</row>
    <row r="252" spans="1:70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</row>
    <row r="253" spans="1:70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</row>
    <row r="254" spans="1:70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</row>
    <row r="255" spans="1:70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</row>
    <row r="256" spans="1:70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</row>
    <row r="257" spans="1:70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</row>
    <row r="258" spans="1:70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</row>
    <row r="259" spans="1:70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</row>
    <row r="260" spans="1:70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</row>
    <row r="261" spans="1:70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</row>
    <row r="262" spans="1:70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</row>
    <row r="263" spans="1:70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</row>
    <row r="264" spans="1:70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</row>
    <row r="265" spans="1:70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</row>
    <row r="266" spans="1:70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</row>
    <row r="267" spans="1:70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</row>
    <row r="268" spans="1:70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</row>
    <row r="269" spans="1:70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</row>
    <row r="270" spans="1:70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</row>
    <row r="271" spans="1:70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</row>
    <row r="272" spans="1:70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</row>
    <row r="273" spans="1:70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</row>
    <row r="274" spans="1:70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</row>
    <row r="275" spans="1:70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</row>
    <row r="276" spans="1:70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</row>
    <row r="277" spans="1:70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</row>
    <row r="278" spans="1:70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</row>
    <row r="279" spans="1:70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</row>
    <row r="280" spans="1:70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</row>
    <row r="281" spans="1:70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</row>
    <row r="282" spans="1:70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</row>
    <row r="283" spans="1:70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</row>
    <row r="284" spans="1:70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</row>
    <row r="285" spans="1:70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</row>
    <row r="286" spans="1:70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</row>
    <row r="287" spans="1:70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</row>
    <row r="288" spans="1:70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</row>
    <row r="289" spans="1:70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</row>
    <row r="290" spans="1:70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</row>
    <row r="291" spans="1:70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</row>
    <row r="292" spans="1:70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</row>
    <row r="293" spans="1:70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</row>
    <row r="294" spans="1:70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</row>
    <row r="295" spans="1:70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</row>
    <row r="296" spans="1:70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</row>
    <row r="297" spans="1:70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</row>
    <row r="298" spans="1:70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</row>
    <row r="299" spans="1:70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</row>
    <row r="300" spans="1:70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</row>
    <row r="301" spans="1:70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</row>
    <row r="302" spans="1:70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</row>
    <row r="303" spans="1:70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</row>
    <row r="304" spans="1:70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</row>
    <row r="305" spans="1:70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</row>
    <row r="306" spans="1:70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</row>
    <row r="307" spans="1:70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</row>
    <row r="308" spans="1:70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</row>
    <row r="309" spans="1:70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</row>
    <row r="310" spans="1:70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</row>
    <row r="311" spans="1:70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</row>
    <row r="312" spans="1:70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</row>
    <row r="313" spans="1:70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</row>
    <row r="314" spans="1:70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</row>
    <row r="315" spans="1:70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</row>
    <row r="316" spans="1:70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</row>
    <row r="317" spans="1:70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</row>
    <row r="318" spans="1:70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</row>
    <row r="319" spans="1:70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</row>
    <row r="320" spans="1:70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</row>
    <row r="321" spans="1:70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</row>
    <row r="322" spans="1:70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</row>
    <row r="323" spans="1:70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</row>
    <row r="324" spans="1:70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</row>
    <row r="325" spans="1:70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</row>
    <row r="326" spans="1:70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</row>
    <row r="327" spans="1:70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</row>
    <row r="328" spans="1:70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</row>
    <row r="329" spans="1:70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</row>
    <row r="330" spans="1:70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</row>
    <row r="331" spans="1:70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</row>
    <row r="332" spans="1:70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</row>
    <row r="333" spans="1:70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</row>
    <row r="334" spans="1:70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</row>
    <row r="335" spans="1:70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</row>
    <row r="336" spans="1:70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</row>
    <row r="337" spans="1:70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</row>
    <row r="338" spans="1:70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</row>
    <row r="339" spans="1:70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</row>
    <row r="340" spans="1:70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</row>
    <row r="341" spans="1:70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</row>
    <row r="342" spans="1:70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</row>
    <row r="343" spans="1:70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</row>
    <row r="344" spans="1:70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</row>
    <row r="345" spans="1:70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</row>
    <row r="346" spans="1:70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</row>
    <row r="347" spans="1:70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</row>
    <row r="348" spans="1:70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</row>
    <row r="349" spans="1:70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</row>
    <row r="350" spans="1:70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</row>
    <row r="351" spans="1:70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</row>
    <row r="352" spans="1:70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</row>
    <row r="353" spans="1:70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</row>
    <row r="354" spans="1:70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</row>
    <row r="355" spans="1:70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</row>
    <row r="356" spans="1:70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</row>
    <row r="357" spans="1:70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</row>
    <row r="358" spans="1:70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</row>
    <row r="359" spans="1:70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</row>
    <row r="360" spans="1:70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</row>
    <row r="361" spans="1:70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</row>
    <row r="362" spans="1:70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</row>
    <row r="363" spans="1:70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</row>
    <row r="364" spans="1:70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</row>
    <row r="365" spans="1:70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</row>
    <row r="366" spans="1:70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</row>
    <row r="367" spans="1:70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</row>
    <row r="368" spans="1:70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</row>
    <row r="369" spans="1:70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</row>
    <row r="370" spans="1:70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</row>
    <row r="371" spans="1:70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</row>
    <row r="372" spans="1:70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</row>
    <row r="373" spans="1:70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</row>
    <row r="374" spans="1:70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</row>
    <row r="375" spans="1:70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</row>
    <row r="376" spans="1:70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</row>
    <row r="377" spans="1:70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</row>
    <row r="378" spans="1:70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</row>
    <row r="379" spans="1:70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</row>
    <row r="380" spans="1:70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</row>
    <row r="381" spans="1:70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</row>
    <row r="382" spans="1:70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</row>
    <row r="383" spans="1:70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</row>
    <row r="384" spans="1:70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</row>
    <row r="385" spans="1:70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</row>
    <row r="386" spans="1:70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</row>
    <row r="387" spans="1:70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</row>
    <row r="388" spans="1:70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</row>
    <row r="389" spans="1:70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</row>
    <row r="390" spans="1:70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</row>
    <row r="391" spans="1:70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</row>
    <row r="392" spans="1:70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</row>
    <row r="393" spans="1:70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</row>
    <row r="394" spans="1:70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</row>
    <row r="395" spans="1:70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</row>
    <row r="396" spans="1:70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</row>
    <row r="397" spans="1:70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</row>
    <row r="398" spans="1:70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</row>
    <row r="399" spans="1:70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</row>
    <row r="400" spans="1:70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</row>
    <row r="401" spans="1:70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</row>
    <row r="402" spans="1:70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</row>
    <row r="403" spans="1:70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</row>
    <row r="404" spans="1:70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</row>
    <row r="405" spans="1:70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</row>
    <row r="406" spans="1:70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</row>
    <row r="407" spans="1:70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</row>
    <row r="408" spans="1:70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</row>
    <row r="409" spans="1:70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</row>
    <row r="410" spans="1:70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</row>
    <row r="411" spans="1:70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</row>
    <row r="412" spans="1:70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</row>
    <row r="413" spans="1:70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</row>
    <row r="414" spans="1:70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</row>
    <row r="415" spans="1:70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</row>
    <row r="416" spans="1:70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</row>
    <row r="417" spans="1:70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</row>
    <row r="418" spans="1:70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</row>
    <row r="419" spans="1:70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</row>
    <row r="420" spans="1:70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</row>
    <row r="421" spans="1:70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</row>
    <row r="422" spans="1:70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</row>
    <row r="423" spans="1:70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</row>
    <row r="424" spans="1:70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</row>
    <row r="425" spans="1:70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</row>
    <row r="426" spans="1:70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</row>
    <row r="427" spans="1:70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</row>
    <row r="428" spans="1:70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</row>
    <row r="429" spans="1:70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</row>
    <row r="430" spans="1:70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</row>
    <row r="431" spans="1:70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</row>
    <row r="432" spans="1:70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</row>
    <row r="433" spans="1:70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</row>
    <row r="434" spans="1:70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</row>
    <row r="435" spans="1:70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</row>
    <row r="436" spans="1:70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</row>
    <row r="437" spans="1:70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</row>
    <row r="438" spans="1:70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</row>
    <row r="439" spans="1:70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</row>
    <row r="440" spans="1:70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</row>
    <row r="441" spans="1:70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</row>
    <row r="442" spans="1:70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</row>
    <row r="443" spans="1:70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</row>
    <row r="444" spans="1:70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</row>
    <row r="445" spans="1:70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</row>
    <row r="446" spans="1:70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</row>
    <row r="447" spans="1:70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</row>
    <row r="448" spans="1:70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</row>
    <row r="449" spans="1:70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</row>
    <row r="450" spans="1:70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</row>
    <row r="451" spans="1:70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</row>
    <row r="452" spans="1:70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</row>
    <row r="453" spans="1:70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</row>
    <row r="454" spans="1:70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</row>
    <row r="455" spans="1:70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</row>
    <row r="456" spans="1:70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</row>
    <row r="457" spans="1:70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</row>
    <row r="458" spans="1:70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</row>
    <row r="459" spans="1:70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</row>
    <row r="460" spans="1:70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</row>
    <row r="461" spans="1:70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</row>
    <row r="462" spans="1:70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</row>
    <row r="463" spans="1:70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</row>
    <row r="464" spans="1:70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</row>
    <row r="465" spans="1:70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</row>
    <row r="466" spans="1:70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</row>
    <row r="467" spans="1:70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</row>
    <row r="468" spans="1:70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</row>
    <row r="469" spans="1:70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</row>
    <row r="470" spans="1:70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</row>
    <row r="471" spans="1:70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</row>
    <row r="472" spans="1:70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</row>
    <row r="473" spans="1:70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</row>
    <row r="474" spans="1:70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</row>
    <row r="475" spans="1:70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</row>
    <row r="476" spans="1:70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</row>
    <row r="477" spans="1:70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</row>
    <row r="478" spans="1:70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</row>
    <row r="479" spans="1:70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</row>
    <row r="480" spans="1:70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</row>
    <row r="481" spans="1:70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</row>
    <row r="482" spans="1:70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</row>
    <row r="483" spans="1:70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</row>
    <row r="484" spans="1:70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</row>
    <row r="485" spans="1:70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</row>
    <row r="486" spans="1:70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</row>
    <row r="487" spans="1:70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</row>
    <row r="488" spans="1:70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</row>
    <row r="489" spans="1:70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</row>
    <row r="490" spans="1:70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</row>
    <row r="491" spans="1:70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</row>
    <row r="492" spans="1:70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</row>
    <row r="493" spans="1:70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</row>
    <row r="494" spans="1:70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</row>
    <row r="495" spans="1:70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</row>
    <row r="496" spans="1:70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</row>
    <row r="497" spans="1:70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</row>
    <row r="498" spans="1:70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</row>
    <row r="499" spans="1:70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</row>
    <row r="500" spans="1:70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</row>
    <row r="501" spans="1:70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</row>
    <row r="502" spans="1:70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</row>
    <row r="503" spans="1:70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</row>
    <row r="504" spans="1:70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</row>
    <row r="505" spans="1:70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</row>
    <row r="506" spans="1:70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</row>
    <row r="507" spans="1:70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</row>
    <row r="508" spans="1:70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</row>
    <row r="509" spans="1:70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</row>
    <row r="510" spans="1:70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</row>
    <row r="511" spans="1:70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</row>
    <row r="512" spans="1:70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</row>
    <row r="513" spans="1:70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</row>
    <row r="514" spans="1:70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</row>
    <row r="515" spans="1:70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</row>
    <row r="516" spans="1:70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</row>
    <row r="517" spans="1:70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</row>
    <row r="518" spans="1:70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</row>
    <row r="519" spans="1:70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</row>
    <row r="520" spans="1:70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</row>
    <row r="521" spans="1:70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</row>
    <row r="522" spans="1:70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</row>
    <row r="523" spans="1:70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</row>
    <row r="524" spans="1:70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</row>
    <row r="525" spans="1:70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</row>
    <row r="526" spans="1:70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</row>
    <row r="527" spans="1:70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</row>
    <row r="528" spans="1:70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</row>
    <row r="529" spans="1:70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</row>
    <row r="530" spans="1:70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</row>
    <row r="531" spans="1:70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</row>
    <row r="532" spans="1:70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</row>
    <row r="533" spans="1:70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</row>
    <row r="534" spans="1:70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</row>
    <row r="535" spans="1:70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</row>
    <row r="536" spans="1:70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</row>
    <row r="537" spans="1:70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</row>
    <row r="538" spans="1:70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</row>
    <row r="539" spans="1:70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</row>
    <row r="540" spans="1:70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</row>
    <row r="541" spans="1:70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</row>
    <row r="542" spans="1:70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</row>
    <row r="543" spans="1:70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</row>
    <row r="544" spans="1:70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</row>
    <row r="545" spans="1:70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</row>
    <row r="546" spans="1:70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</row>
    <row r="547" spans="1:70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</row>
    <row r="548" spans="1:70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</row>
    <row r="549" spans="1:70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</row>
    <row r="550" spans="1:70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</row>
    <row r="551" spans="1:70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</row>
    <row r="552" spans="1:70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</row>
    <row r="553" spans="1:70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</row>
    <row r="554" spans="1:70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</row>
    <row r="555" spans="1:70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</row>
    <row r="556" spans="1:70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</row>
    <row r="557" spans="1:70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</row>
    <row r="558" spans="1:70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</row>
    <row r="559" spans="1:70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</row>
    <row r="560" spans="1:70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</row>
    <row r="561" spans="1:70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</row>
    <row r="562" spans="1:70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</row>
    <row r="563" spans="1:70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</row>
    <row r="564" spans="1:70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</row>
    <row r="565" spans="1:70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</row>
    <row r="566" spans="1:70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</row>
    <row r="567" spans="1:70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</row>
    <row r="568" spans="1:70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</row>
    <row r="569" spans="1:70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</row>
    <row r="570" spans="1:70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</row>
    <row r="571" spans="1:70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</row>
    <row r="572" spans="1:70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</row>
    <row r="573" spans="1:70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</row>
    <row r="574" spans="1:70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</row>
    <row r="575" spans="1:70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</row>
    <row r="576" spans="1:70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</row>
    <row r="577" spans="1:70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</row>
    <row r="578" spans="1:70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</row>
    <row r="579" spans="1:70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</row>
    <row r="580" spans="1:70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</row>
    <row r="581" spans="1:70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</row>
    <row r="582" spans="1:70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</row>
    <row r="583" spans="1:70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</row>
    <row r="584" spans="1:70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</row>
    <row r="585" spans="1:70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</row>
    <row r="586" spans="1:70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</row>
    <row r="587" spans="1:70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</row>
    <row r="588" spans="1:70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</row>
    <row r="589" spans="1:70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</row>
    <row r="590" spans="1:70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</row>
    <row r="591" spans="1:70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</row>
    <row r="592" spans="1:70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</row>
    <row r="593" spans="1:70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</row>
    <row r="594" spans="1:70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</row>
    <row r="595" spans="1:70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</row>
    <row r="596" spans="1:70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</row>
    <row r="597" spans="1:70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</row>
    <row r="598" spans="1:70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</row>
    <row r="599" spans="1:70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</row>
    <row r="600" spans="1:70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</row>
    <row r="601" spans="1:70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</row>
    <row r="602" spans="1:70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</row>
    <row r="603" spans="1:70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</row>
    <row r="604" spans="1:70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</row>
    <row r="605" spans="1:70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</row>
    <row r="606" spans="1:70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</row>
    <row r="607" spans="1:70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</row>
    <row r="608" spans="1:70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</row>
    <row r="609" spans="1:70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</row>
    <row r="610" spans="1:70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</row>
    <row r="611" spans="1:70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</row>
    <row r="612" spans="1:70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</row>
    <row r="613" spans="1:70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</row>
    <row r="614" spans="1:70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</row>
    <row r="615" spans="1:70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</row>
    <row r="616" spans="1:70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</row>
    <row r="617" spans="1:70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</row>
    <row r="618" spans="1:70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</row>
    <row r="619" spans="1:70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</row>
    <row r="620" spans="1:70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</row>
    <row r="621" spans="1:70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</row>
    <row r="622" spans="1:70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</row>
    <row r="623" spans="1:70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</row>
    <row r="624" spans="1:70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</row>
    <row r="625" spans="1:70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</row>
    <row r="626" spans="1:70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</row>
    <row r="627" spans="1:70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</row>
    <row r="628" spans="1:70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</row>
    <row r="629" spans="1:70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</row>
    <row r="630" spans="1:70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</row>
    <row r="631" spans="1:70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</row>
    <row r="632" spans="1:70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</row>
    <row r="633" spans="1:70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</row>
    <row r="634" spans="1:70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</row>
    <row r="635" spans="1:70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</row>
    <row r="636" spans="1:70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</row>
    <row r="637" spans="1:70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</row>
    <row r="638" spans="1:70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</row>
    <row r="639" spans="1:70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</row>
    <row r="640" spans="1:70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</row>
    <row r="641" spans="1:70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</row>
    <row r="642" spans="1:70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</row>
    <row r="643" spans="1:70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</row>
    <row r="644" spans="1:70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</row>
    <row r="645" spans="1:70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</row>
    <row r="646" spans="1:70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</row>
    <row r="647" spans="1:70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</row>
    <row r="648" spans="1:70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</row>
    <row r="649" spans="1:70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</row>
    <row r="650" spans="1:70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</row>
    <row r="651" spans="1:70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</row>
    <row r="652" spans="1:70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</row>
    <row r="653" spans="1:70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</row>
    <row r="654" spans="1:70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</row>
    <row r="655" spans="1:70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</row>
    <row r="656" spans="1:70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</row>
    <row r="657" spans="1:70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</row>
    <row r="658" spans="1:70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</row>
    <row r="659" spans="1:70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</row>
    <row r="660" spans="1:70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</row>
    <row r="661" spans="1:70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</row>
    <row r="662" spans="1:70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</row>
    <row r="663" spans="1:70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</row>
    <row r="664" spans="1:70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</row>
    <row r="665" spans="1:70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</row>
    <row r="666" spans="1:70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</row>
    <row r="667" spans="1:70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</row>
    <row r="668" spans="1:70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</row>
    <row r="669" spans="1:70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</row>
    <row r="670" spans="1:70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</row>
    <row r="671" spans="1:70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</row>
    <row r="672" spans="1:70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</row>
    <row r="673" spans="1:70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</row>
    <row r="674" spans="1:70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</row>
    <row r="675" spans="1:70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</row>
    <row r="676" spans="1:70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</row>
    <row r="677" spans="1:70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</row>
    <row r="678" spans="1:70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</row>
    <row r="679" spans="1:70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</row>
    <row r="680" spans="1:70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</row>
    <row r="681" spans="1:70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</row>
    <row r="682" spans="1:70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</row>
    <row r="683" spans="1:70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</row>
    <row r="684" spans="1:70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</row>
    <row r="685" spans="1:70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</row>
    <row r="686" spans="1:70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</row>
    <row r="687" spans="1:70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</row>
    <row r="688" spans="1:70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</row>
    <row r="689" spans="1:70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</row>
    <row r="690" spans="1:70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</row>
    <row r="691" spans="1:70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</row>
    <row r="692" spans="1:70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</row>
    <row r="693" spans="1:70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</row>
    <row r="694" spans="1:70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</row>
    <row r="695" spans="1:70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</row>
    <row r="696" spans="1:70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</row>
    <row r="697" spans="1:70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</row>
    <row r="698" spans="1:70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</row>
    <row r="699" spans="1:70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</row>
    <row r="700" spans="1:70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</row>
    <row r="701" spans="1:70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</row>
    <row r="702" spans="1:70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</row>
    <row r="703" spans="1:70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</row>
    <row r="704" spans="1:70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</row>
    <row r="705" spans="1:70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</row>
    <row r="706" spans="1:70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</row>
    <row r="707" spans="1:70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</row>
    <row r="708" spans="1:70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</row>
    <row r="709" spans="1:70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</row>
    <row r="710" spans="1:70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</row>
    <row r="711" spans="1:70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</row>
    <row r="712" spans="1:70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</row>
    <row r="713" spans="1:70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</row>
    <row r="714" spans="1:70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</row>
    <row r="715" spans="1:70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</row>
    <row r="716" spans="1:70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</row>
    <row r="717" spans="1:70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</row>
    <row r="718" spans="1:70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</row>
    <row r="719" spans="1:70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</row>
    <row r="720" spans="1:70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</row>
    <row r="721" spans="1:70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</row>
    <row r="722" spans="1:70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</row>
    <row r="723" spans="1:70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</row>
    <row r="724" spans="1:70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</row>
    <row r="725" spans="1:70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</row>
    <row r="726" spans="1:70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</row>
    <row r="727" spans="1:70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</row>
    <row r="728" spans="1:70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</row>
    <row r="729" spans="1:70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</row>
    <row r="730" spans="1:70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</row>
    <row r="731" spans="1:70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</row>
    <row r="732" spans="1:70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</row>
    <row r="733" spans="1:70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</row>
    <row r="734" spans="1:70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</row>
    <row r="735" spans="1:70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</row>
    <row r="736" spans="1:70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</row>
    <row r="737" spans="1:70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</row>
    <row r="738" spans="1:70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</row>
    <row r="739" spans="1:70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</row>
    <row r="740" spans="1:70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</row>
    <row r="741" spans="1:70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</row>
    <row r="742" spans="1:70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</row>
    <row r="743" spans="1:70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</row>
    <row r="744" spans="1:70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</row>
    <row r="745" spans="1:70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</row>
    <row r="746" spans="1:70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</row>
    <row r="747" spans="1:70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</row>
    <row r="748" spans="1:70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</row>
    <row r="749" spans="1:70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</row>
    <row r="750" spans="1:70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</row>
    <row r="751" spans="1:70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</row>
    <row r="752" spans="1:70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</row>
    <row r="753" spans="1:70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</row>
    <row r="754" spans="1:70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</row>
    <row r="755" spans="1:70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</row>
    <row r="756" spans="1:70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</row>
    <row r="757" spans="1:70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</row>
    <row r="758" spans="1:70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</row>
    <row r="759" spans="1:70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</row>
    <row r="760" spans="1:70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</row>
    <row r="761" spans="1:70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</row>
    <row r="762" spans="1:70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</row>
    <row r="763" spans="1:70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</row>
    <row r="764" spans="1:70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</row>
    <row r="765" spans="1:70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</row>
    <row r="766" spans="1:70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</row>
    <row r="767" spans="1:70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</row>
    <row r="768" spans="1:70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</row>
    <row r="769" spans="1:70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</row>
    <row r="770" spans="1:70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</row>
    <row r="771" spans="1:70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</row>
    <row r="772" spans="1:70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</row>
    <row r="773" spans="1:70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</row>
    <row r="774" spans="1:70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</row>
    <row r="775" spans="1:70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</row>
    <row r="776" spans="1:70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</row>
    <row r="777" spans="1:70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</row>
    <row r="778" spans="1:70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</row>
    <row r="779" spans="1:70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</row>
    <row r="780" spans="1:70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</row>
    <row r="781" spans="1:70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</row>
    <row r="782" spans="1:70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</row>
    <row r="783" spans="1:70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</row>
    <row r="784" spans="1:70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</row>
    <row r="785" spans="1:70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</row>
    <row r="786" spans="1:70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</row>
    <row r="787" spans="1:70" ht="12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</row>
    <row r="788" spans="1:70" ht="12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</row>
    <row r="789" spans="1:70" ht="12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</row>
    <row r="790" spans="1:70" ht="12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</row>
    <row r="791" spans="1:70" ht="12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</row>
    <row r="792" spans="1:70" ht="12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</row>
    <row r="793" spans="1:70" ht="12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</row>
    <row r="794" spans="1:70" ht="12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</row>
    <row r="795" spans="1:70" ht="12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</row>
    <row r="796" spans="1:70" ht="12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</row>
    <row r="797" spans="1:70" ht="12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</row>
    <row r="798" spans="1:70" ht="12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</row>
    <row r="799" spans="1:70" ht="12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</row>
    <row r="800" spans="1:70" ht="12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</row>
    <row r="801" spans="1:70" ht="12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</row>
    <row r="802" spans="1:70" ht="12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</row>
    <row r="803" spans="1:70" ht="12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</row>
    <row r="804" spans="1:70" ht="12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</row>
    <row r="805" spans="1:70" ht="12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</row>
    <row r="806" spans="1:70" ht="12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</row>
    <row r="807" spans="1:70" ht="12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</row>
    <row r="808" spans="1:70" ht="12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</row>
    <row r="809" spans="1:70" ht="12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</row>
    <row r="810" spans="1:70" ht="12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</row>
    <row r="811" spans="1:70" ht="12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</row>
    <row r="812" spans="1:70" ht="12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</row>
    <row r="813" spans="1:70" ht="12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</row>
    <row r="814" spans="1:70" ht="12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</row>
    <row r="815" spans="1:70" ht="12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</row>
    <row r="816" spans="1:70" ht="12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</row>
    <row r="817" spans="1:70" ht="12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</row>
    <row r="818" spans="1:70" ht="12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</row>
    <row r="819" spans="1:70" ht="12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</row>
    <row r="820" spans="1:70" ht="12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</row>
    <row r="821" spans="1:70" ht="12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</row>
    <row r="822" spans="1:70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</row>
    <row r="823" spans="1:70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</row>
    <row r="824" spans="1:70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</row>
    <row r="825" spans="1:70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</row>
    <row r="826" spans="1:70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</row>
    <row r="827" spans="1:70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</row>
    <row r="828" spans="1:70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</row>
    <row r="829" spans="1:70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</row>
    <row r="830" spans="1:70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</row>
    <row r="831" spans="1:70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</row>
    <row r="832" spans="1:70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</row>
    <row r="833" spans="1:70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</row>
    <row r="834" spans="1:70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</row>
    <row r="835" spans="1:70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</row>
    <row r="836" spans="1:70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</row>
    <row r="837" spans="1:70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</row>
    <row r="838" spans="1:70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</row>
    <row r="839" spans="1:70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</row>
    <row r="840" spans="1:70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</row>
    <row r="841" spans="1:70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</row>
    <row r="842" spans="1:70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</row>
    <row r="843" spans="1:70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</row>
    <row r="844" spans="1:70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</row>
    <row r="845" spans="1:70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</row>
    <row r="846" spans="1:70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</row>
    <row r="847" spans="1:70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</row>
    <row r="848" spans="1:70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</row>
    <row r="849" spans="1:70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</row>
    <row r="850" spans="1:70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</row>
    <row r="851" spans="1:70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</row>
    <row r="852" spans="1:70" ht="12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</row>
    <row r="853" spans="1:70" ht="12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</row>
    <row r="854" spans="1:70" ht="12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</row>
    <row r="855" spans="1:70" ht="12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</row>
    <row r="856" spans="1:70" ht="12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</row>
    <row r="857" spans="1:70" ht="12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</row>
    <row r="858" spans="1:70" ht="12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</row>
    <row r="859" spans="1:70" ht="12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</row>
    <row r="860" spans="1:70" ht="12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</row>
    <row r="861" spans="1:70" ht="12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</row>
    <row r="862" spans="1:70" ht="12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</row>
    <row r="863" spans="1:70" ht="12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</row>
    <row r="864" spans="1:70" ht="12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</row>
    <row r="865" spans="1:70" ht="12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</row>
    <row r="866" spans="1:70" ht="12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</row>
    <row r="867" spans="1:70" ht="12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</row>
    <row r="868" spans="1:70" ht="12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</row>
    <row r="869" spans="1:70" ht="12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</row>
    <row r="870" spans="1:70" ht="12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</row>
    <row r="871" spans="1:70" ht="12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</row>
    <row r="872" spans="1:70" ht="12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</row>
    <row r="873" spans="1:70" ht="12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</row>
    <row r="874" spans="1:70" ht="12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</row>
    <row r="875" spans="1:70" ht="12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</row>
    <row r="876" spans="1:70" ht="12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</row>
    <row r="877" spans="1:70" ht="12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</row>
    <row r="878" spans="1:70" ht="12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</row>
    <row r="879" spans="1:70" ht="12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</row>
    <row r="880" spans="1:70" ht="12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</row>
    <row r="881" spans="1:70" ht="12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</row>
    <row r="882" spans="1:70" ht="12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</row>
    <row r="883" spans="1:70" ht="12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</row>
    <row r="884" spans="1:70" ht="12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</row>
    <row r="885" spans="1:70" ht="12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</row>
    <row r="886" spans="1:70" ht="12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</row>
    <row r="887" spans="1:70" ht="12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</row>
    <row r="888" spans="1:70" ht="12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</row>
    <row r="889" spans="1:70" ht="12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</row>
    <row r="890" spans="1:70" ht="12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</row>
    <row r="891" spans="1:70" ht="12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</row>
    <row r="892" spans="1:70" ht="12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</row>
    <row r="893" spans="1:70" ht="12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</row>
    <row r="894" spans="1:70" ht="12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</row>
    <row r="895" spans="1:70" ht="12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</row>
    <row r="896" spans="1:70" ht="12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</row>
    <row r="897" spans="1:70" ht="12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</row>
    <row r="898" spans="1:70" ht="12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</row>
    <row r="899" spans="1:70" ht="12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</row>
    <row r="900" spans="1:70" ht="12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</row>
    <row r="901" spans="1:70" ht="12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</row>
    <row r="902" spans="1:70" ht="12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</row>
    <row r="903" spans="1:70" ht="12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</row>
    <row r="904" spans="1:70" ht="12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</row>
    <row r="905" spans="1:70" ht="12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</row>
    <row r="906" spans="1:70" ht="12.7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</row>
    <row r="907" spans="1:70" ht="12.7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</row>
    <row r="908" spans="1:70" ht="12.7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</row>
    <row r="909" spans="1:70" ht="12.7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</row>
    <row r="910" spans="1:70" ht="12.7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</row>
    <row r="911" spans="1:70" ht="12.7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</row>
    <row r="912" spans="1:70" ht="12.7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</row>
    <row r="913" spans="1:70" ht="12.7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</row>
    <row r="914" spans="1:70" ht="12.7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</row>
    <row r="915" spans="1:70" ht="12.7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</row>
    <row r="916" spans="1:70" ht="12.7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</row>
    <row r="917" spans="1:70" ht="12.7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</row>
    <row r="918" spans="1:70" ht="12.7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</row>
    <row r="919" spans="1:70" ht="12.7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</row>
    <row r="920" spans="1:70" ht="12.7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</row>
    <row r="921" spans="1:70" ht="12.7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</row>
    <row r="922" spans="1:70" ht="12.7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</row>
    <row r="923" spans="1:70" ht="12.7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</row>
    <row r="924" spans="1:70" ht="12.7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</row>
    <row r="925" spans="1:70" ht="12.7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</row>
    <row r="926" spans="1:70" ht="12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</row>
    <row r="927" spans="1:70" ht="12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</row>
    <row r="928" spans="1:70" ht="12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</row>
    <row r="929" spans="1:70" ht="12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</row>
    <row r="930" spans="1:70" ht="12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</row>
    <row r="931" spans="1:70" ht="12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</row>
    <row r="932" spans="1:70" ht="12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</row>
    <row r="933" spans="1:70" ht="12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</row>
    <row r="934" spans="1:70" ht="12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</row>
    <row r="935" spans="1:70" ht="12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</row>
    <row r="936" spans="1:70" ht="12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</row>
    <row r="937" spans="1:70" ht="12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</row>
    <row r="938" spans="1:70" ht="12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</row>
    <row r="939" spans="1:70" ht="12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</row>
    <row r="940" spans="1:70" ht="12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</row>
    <row r="941" spans="1:70" ht="12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</row>
    <row r="942" spans="1:70" ht="12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</row>
    <row r="943" spans="1:70" ht="12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</row>
    <row r="944" spans="1:70" ht="12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</row>
    <row r="945" spans="1:70" ht="12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</row>
    <row r="946" spans="1:70" ht="12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</row>
    <row r="947" spans="1:70" ht="12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</row>
    <row r="948" spans="1:70" ht="12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</row>
    <row r="949" spans="1:70" ht="12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</row>
    <row r="950" spans="1:70" ht="12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</row>
    <row r="951" spans="1:70" ht="12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</row>
    <row r="952" spans="1:70" ht="12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</row>
    <row r="953" spans="1:70" ht="12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</row>
    <row r="954" spans="1:70" ht="12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</row>
    <row r="955" spans="1:70" ht="12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</row>
    <row r="956" spans="1:70" ht="12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</row>
    <row r="957" spans="1:70" ht="12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</row>
    <row r="958" spans="1:70" ht="12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</row>
    <row r="959" spans="1:70" ht="12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</row>
    <row r="960" spans="1:70" ht="12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</row>
    <row r="961" spans="1:70" ht="12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</row>
    <row r="962" spans="1:70" ht="12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</row>
    <row r="963" spans="1:70" ht="12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</row>
    <row r="964" spans="1:70" ht="12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</row>
    <row r="965" spans="1:70" ht="12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</row>
    <row r="966" spans="1:70" ht="12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</row>
    <row r="967" spans="1:70" ht="12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</row>
    <row r="968" spans="1:70" ht="12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</row>
    <row r="969" spans="1:70" ht="12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</row>
    <row r="970" spans="1:70" ht="12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</row>
    <row r="971" spans="1:70" ht="12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</row>
    <row r="972" spans="1:70" ht="12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</row>
    <row r="973" spans="1:70" ht="12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</row>
    <row r="974" spans="1:70" ht="12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</row>
    <row r="975" spans="1:70" ht="12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</row>
    <row r="976" spans="1:70" ht="12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</row>
    <row r="977" spans="1:70" ht="12.7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</row>
    <row r="978" spans="1:70" ht="12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</row>
    <row r="979" spans="1:70" ht="12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</row>
    <row r="980" spans="1:70" ht="12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</row>
    <row r="981" spans="1:70" ht="12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</row>
    <row r="982" spans="1:70" ht="12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</row>
    <row r="983" spans="1:70" ht="12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</row>
    <row r="984" spans="1:70" ht="12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</row>
    <row r="985" spans="1:70" ht="12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</row>
    <row r="986" spans="1:70" ht="12.7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</row>
    <row r="987" spans="1:70" ht="12.7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</row>
    <row r="988" spans="1:70" ht="12.7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</row>
    <row r="989" spans="1:70" ht="12.7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</row>
    <row r="990" spans="1:70" ht="12.7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</row>
    <row r="991" spans="1:70" ht="12.7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</row>
    <row r="992" spans="1:70" ht="12.7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</row>
    <row r="993" spans="1:70" ht="12.7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</row>
    <row r="994" spans="1:70" ht="12.7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</row>
    <row r="995" spans="1:70" ht="12.7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</row>
    <row r="996" spans="1:70" ht="12.7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</row>
    <row r="997" spans="1:70" ht="12.7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</row>
    <row r="998" spans="1:70" ht="12.7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</row>
    <row r="999" spans="1:70" ht="12.7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</row>
    <row r="1000" spans="1:70" ht="12.7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</row>
    <row r="1001" spans="1:70" ht="12.7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  <c r="AS1001" s="24"/>
      <c r="AT1001" s="24"/>
      <c r="AU1001" s="24"/>
      <c r="AV1001" s="24"/>
      <c r="AW1001" s="24"/>
      <c r="AX1001" s="24"/>
      <c r="AY1001" s="24"/>
      <c r="AZ1001" s="24"/>
      <c r="BA1001" s="24"/>
      <c r="BB1001" s="24"/>
      <c r="BC1001" s="24"/>
      <c r="BD1001" s="24"/>
      <c r="BE1001" s="24"/>
      <c r="BF1001" s="24"/>
      <c r="BG1001" s="24"/>
      <c r="BH1001" s="24"/>
      <c r="BI1001" s="24"/>
      <c r="BJ1001" s="24"/>
      <c r="BK1001" s="24"/>
      <c r="BL1001" s="24"/>
      <c r="BM1001" s="24"/>
      <c r="BN1001" s="24"/>
      <c r="BO1001" s="24"/>
      <c r="BP1001" s="24"/>
      <c r="BQ1001" s="24"/>
      <c r="BR1001" s="24"/>
    </row>
    <row r="1002" spans="1:70" ht="12.75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4"/>
      <c r="AZ1002" s="24"/>
      <c r="BA1002" s="24"/>
      <c r="BB1002" s="24"/>
      <c r="BC1002" s="24"/>
      <c r="BD1002" s="24"/>
      <c r="BE1002" s="24"/>
      <c r="BF1002" s="24"/>
      <c r="BG1002" s="24"/>
      <c r="BH1002" s="24"/>
      <c r="BI1002" s="24"/>
      <c r="BJ1002" s="24"/>
      <c r="BK1002" s="24"/>
      <c r="BL1002" s="24"/>
      <c r="BM1002" s="24"/>
      <c r="BN1002" s="24"/>
      <c r="BO1002" s="24"/>
      <c r="BP1002" s="24"/>
      <c r="BQ1002" s="24"/>
      <c r="BR1002" s="24"/>
    </row>
    <row r="1003" spans="1:70" ht="12.75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  <c r="AV1003" s="24"/>
      <c r="AW1003" s="24"/>
      <c r="AX1003" s="24"/>
      <c r="AY1003" s="24"/>
      <c r="AZ1003" s="24"/>
      <c r="BA1003" s="24"/>
      <c r="BB1003" s="24"/>
      <c r="BC1003" s="24"/>
      <c r="BD1003" s="24"/>
      <c r="BE1003" s="24"/>
      <c r="BF1003" s="24"/>
      <c r="BG1003" s="24"/>
      <c r="BH1003" s="24"/>
      <c r="BI1003" s="24"/>
      <c r="BJ1003" s="24"/>
      <c r="BK1003" s="24"/>
      <c r="BL1003" s="24"/>
      <c r="BM1003" s="24"/>
      <c r="BN1003" s="24"/>
      <c r="BO1003" s="24"/>
      <c r="BP1003" s="24"/>
      <c r="BQ1003" s="24"/>
      <c r="BR1003" s="24"/>
    </row>
    <row r="1004" spans="1:70" ht="12.75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  <c r="AS1004" s="24"/>
      <c r="AT1004" s="24"/>
      <c r="AU1004" s="24"/>
      <c r="AV1004" s="24"/>
      <c r="AW1004" s="24"/>
      <c r="AX1004" s="24"/>
      <c r="AY1004" s="24"/>
      <c r="AZ1004" s="24"/>
      <c r="BA1004" s="24"/>
      <c r="BB1004" s="24"/>
      <c r="BC1004" s="24"/>
      <c r="BD1004" s="24"/>
      <c r="BE1004" s="24"/>
      <c r="BF1004" s="24"/>
      <c r="BG1004" s="24"/>
      <c r="BH1004" s="24"/>
      <c r="BI1004" s="24"/>
      <c r="BJ1004" s="24"/>
      <c r="BK1004" s="24"/>
      <c r="BL1004" s="24"/>
      <c r="BM1004" s="24"/>
      <c r="BN1004" s="24"/>
      <c r="BO1004" s="24"/>
      <c r="BP1004" s="24"/>
      <c r="BQ1004" s="24"/>
      <c r="BR1004" s="24"/>
    </row>
    <row r="1005" spans="1:70" ht="12.75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  <c r="AS1005" s="24"/>
      <c r="AT1005" s="24"/>
      <c r="AU1005" s="24"/>
      <c r="AV1005" s="24"/>
      <c r="AW1005" s="24"/>
      <c r="AX1005" s="24"/>
      <c r="AY1005" s="24"/>
      <c r="AZ1005" s="24"/>
      <c r="BA1005" s="24"/>
      <c r="BB1005" s="24"/>
      <c r="BC1005" s="24"/>
      <c r="BD1005" s="24"/>
      <c r="BE1005" s="24"/>
      <c r="BF1005" s="24"/>
      <c r="BG1005" s="24"/>
      <c r="BH1005" s="24"/>
      <c r="BI1005" s="24"/>
      <c r="BJ1005" s="24"/>
      <c r="BK1005" s="24"/>
      <c r="BL1005" s="24"/>
      <c r="BM1005" s="24"/>
      <c r="BN1005" s="24"/>
      <c r="BO1005" s="24"/>
      <c r="BP1005" s="24"/>
      <c r="BQ1005" s="24"/>
      <c r="BR1005" s="24"/>
    </row>
    <row r="1006" spans="1:70" ht="12.75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  <c r="AS1006" s="24"/>
      <c r="AT1006" s="24"/>
      <c r="AU1006" s="24"/>
      <c r="AV1006" s="24"/>
      <c r="AW1006" s="24"/>
      <c r="AX1006" s="24"/>
      <c r="AY1006" s="24"/>
      <c r="AZ1006" s="24"/>
      <c r="BA1006" s="24"/>
      <c r="BB1006" s="24"/>
      <c r="BC1006" s="24"/>
      <c r="BD1006" s="24"/>
      <c r="BE1006" s="24"/>
      <c r="BF1006" s="24"/>
      <c r="BG1006" s="24"/>
      <c r="BH1006" s="24"/>
      <c r="BI1006" s="24"/>
      <c r="BJ1006" s="24"/>
      <c r="BK1006" s="24"/>
      <c r="BL1006" s="24"/>
      <c r="BM1006" s="24"/>
      <c r="BN1006" s="24"/>
      <c r="BO1006" s="24"/>
      <c r="BP1006" s="24"/>
      <c r="BQ1006" s="24"/>
      <c r="BR1006" s="24"/>
    </row>
    <row r="1007" spans="1:70" ht="12.75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  <c r="AS1007" s="24"/>
      <c r="AT1007" s="24"/>
      <c r="AU1007" s="24"/>
      <c r="AV1007" s="24"/>
      <c r="AW1007" s="24"/>
      <c r="AX1007" s="24"/>
      <c r="AY1007" s="24"/>
      <c r="AZ1007" s="24"/>
      <c r="BA1007" s="24"/>
      <c r="BB1007" s="24"/>
      <c r="BC1007" s="24"/>
      <c r="BD1007" s="24"/>
      <c r="BE1007" s="24"/>
      <c r="BF1007" s="24"/>
      <c r="BG1007" s="24"/>
      <c r="BH1007" s="24"/>
      <c r="BI1007" s="24"/>
      <c r="BJ1007" s="24"/>
      <c r="BK1007" s="24"/>
      <c r="BL1007" s="24"/>
      <c r="BM1007" s="24"/>
      <c r="BN1007" s="24"/>
      <c r="BO1007" s="24"/>
      <c r="BP1007" s="24"/>
      <c r="BQ1007" s="24"/>
      <c r="BR1007" s="24"/>
    </row>
    <row r="1008" spans="1:70" ht="12.75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  <c r="AQ1008" s="24"/>
      <c r="AR1008" s="24"/>
      <c r="AS1008" s="24"/>
      <c r="AT1008" s="24"/>
      <c r="AU1008" s="24"/>
      <c r="AV1008" s="24"/>
      <c r="AW1008" s="24"/>
      <c r="AX1008" s="24"/>
      <c r="AY1008" s="24"/>
      <c r="AZ1008" s="24"/>
      <c r="BA1008" s="24"/>
      <c r="BB1008" s="24"/>
      <c r="BC1008" s="24"/>
      <c r="BD1008" s="24"/>
      <c r="BE1008" s="24"/>
      <c r="BF1008" s="24"/>
      <c r="BG1008" s="24"/>
      <c r="BH1008" s="24"/>
      <c r="BI1008" s="24"/>
      <c r="BJ1008" s="24"/>
      <c r="BK1008" s="24"/>
      <c r="BL1008" s="24"/>
      <c r="BM1008" s="24"/>
      <c r="BN1008" s="24"/>
      <c r="BO1008" s="24"/>
      <c r="BP1008" s="24"/>
      <c r="BQ1008" s="24"/>
      <c r="BR1008" s="24"/>
    </row>
    <row r="1009" spans="1:70" ht="12.75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  <c r="AS1009" s="24"/>
      <c r="AT1009" s="24"/>
      <c r="AU1009" s="24"/>
      <c r="AV1009" s="24"/>
      <c r="AW1009" s="24"/>
      <c r="AX1009" s="24"/>
      <c r="AY1009" s="24"/>
      <c r="AZ1009" s="24"/>
      <c r="BA1009" s="24"/>
      <c r="BB1009" s="24"/>
      <c r="BC1009" s="24"/>
      <c r="BD1009" s="24"/>
      <c r="BE1009" s="24"/>
      <c r="BF1009" s="24"/>
      <c r="BG1009" s="24"/>
      <c r="BH1009" s="24"/>
      <c r="BI1009" s="24"/>
      <c r="BJ1009" s="24"/>
      <c r="BK1009" s="24"/>
      <c r="BL1009" s="24"/>
      <c r="BM1009" s="24"/>
      <c r="BN1009" s="24"/>
      <c r="BO1009" s="24"/>
      <c r="BP1009" s="24"/>
      <c r="BQ1009" s="24"/>
      <c r="BR1009" s="24"/>
    </row>
    <row r="1010" spans="1:70" ht="12.75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  <c r="AS1010" s="24"/>
      <c r="AT1010" s="24"/>
      <c r="AU1010" s="24"/>
      <c r="AV1010" s="24"/>
      <c r="AW1010" s="24"/>
      <c r="AX1010" s="24"/>
      <c r="AY1010" s="24"/>
      <c r="AZ1010" s="24"/>
      <c r="BA1010" s="24"/>
      <c r="BB1010" s="24"/>
      <c r="BC1010" s="24"/>
      <c r="BD1010" s="24"/>
      <c r="BE1010" s="24"/>
      <c r="BF1010" s="24"/>
      <c r="BG1010" s="24"/>
      <c r="BH1010" s="24"/>
      <c r="BI1010" s="24"/>
      <c r="BJ1010" s="24"/>
      <c r="BK1010" s="24"/>
      <c r="BL1010" s="24"/>
      <c r="BM1010" s="24"/>
      <c r="BN1010" s="24"/>
      <c r="BO1010" s="24"/>
      <c r="BP1010" s="24"/>
      <c r="BQ1010" s="24"/>
      <c r="BR1010" s="24"/>
    </row>
    <row r="1011" spans="1:70" ht="12.75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  <c r="AS1011" s="24"/>
      <c r="AT1011" s="24"/>
      <c r="AU1011" s="24"/>
      <c r="AV1011" s="24"/>
      <c r="AW1011" s="24"/>
      <c r="AX1011" s="24"/>
      <c r="AY1011" s="24"/>
      <c r="AZ1011" s="24"/>
      <c r="BA1011" s="24"/>
      <c r="BB1011" s="24"/>
      <c r="BC1011" s="24"/>
      <c r="BD1011" s="24"/>
      <c r="BE1011" s="24"/>
      <c r="BF1011" s="24"/>
      <c r="BG1011" s="24"/>
      <c r="BH1011" s="24"/>
      <c r="BI1011" s="24"/>
      <c r="BJ1011" s="24"/>
      <c r="BK1011" s="24"/>
      <c r="BL1011" s="24"/>
      <c r="BM1011" s="24"/>
      <c r="BN1011" s="24"/>
      <c r="BO1011" s="24"/>
      <c r="BP1011" s="24"/>
      <c r="BQ1011" s="24"/>
      <c r="BR1011" s="24"/>
    </row>
    <row r="1012" spans="1:70" ht="12.75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  <c r="AS1012" s="24"/>
      <c r="AT1012" s="24"/>
      <c r="AU1012" s="24"/>
      <c r="AV1012" s="24"/>
      <c r="AW1012" s="24"/>
      <c r="AX1012" s="24"/>
      <c r="AY1012" s="24"/>
      <c r="AZ1012" s="24"/>
      <c r="BA1012" s="24"/>
      <c r="BB1012" s="24"/>
      <c r="BC1012" s="24"/>
      <c r="BD1012" s="24"/>
      <c r="BE1012" s="24"/>
      <c r="BF1012" s="24"/>
      <c r="BG1012" s="24"/>
      <c r="BH1012" s="24"/>
      <c r="BI1012" s="24"/>
      <c r="BJ1012" s="24"/>
      <c r="BK1012" s="24"/>
      <c r="BL1012" s="24"/>
      <c r="BM1012" s="24"/>
      <c r="BN1012" s="24"/>
      <c r="BO1012" s="24"/>
      <c r="BP1012" s="24"/>
      <c r="BQ1012" s="24"/>
      <c r="BR1012" s="24"/>
    </row>
    <row r="1013" spans="1:70" ht="12.75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  <c r="AS1013" s="24"/>
      <c r="AT1013" s="24"/>
      <c r="AU1013" s="24"/>
      <c r="AV1013" s="24"/>
      <c r="AW1013" s="24"/>
      <c r="AX1013" s="24"/>
      <c r="AY1013" s="24"/>
      <c r="AZ1013" s="24"/>
      <c r="BA1013" s="24"/>
      <c r="BB1013" s="24"/>
      <c r="BC1013" s="24"/>
      <c r="BD1013" s="24"/>
      <c r="BE1013" s="24"/>
      <c r="BF1013" s="24"/>
      <c r="BG1013" s="24"/>
      <c r="BH1013" s="24"/>
      <c r="BI1013" s="24"/>
      <c r="BJ1013" s="24"/>
      <c r="BK1013" s="24"/>
      <c r="BL1013" s="24"/>
      <c r="BM1013" s="24"/>
      <c r="BN1013" s="24"/>
      <c r="BO1013" s="24"/>
      <c r="BP1013" s="24"/>
      <c r="BQ1013" s="24"/>
      <c r="BR1013" s="24"/>
    </row>
    <row r="1014" spans="1:70" ht="12.75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  <c r="AS1014" s="24"/>
      <c r="AT1014" s="24"/>
      <c r="AU1014" s="24"/>
      <c r="AV1014" s="24"/>
      <c r="AW1014" s="24"/>
      <c r="AX1014" s="24"/>
      <c r="AY1014" s="24"/>
      <c r="AZ1014" s="24"/>
      <c r="BA1014" s="24"/>
      <c r="BB1014" s="24"/>
      <c r="BC1014" s="24"/>
      <c r="BD1014" s="24"/>
      <c r="BE1014" s="24"/>
      <c r="BF1014" s="24"/>
      <c r="BG1014" s="24"/>
      <c r="BH1014" s="24"/>
      <c r="BI1014" s="24"/>
      <c r="BJ1014" s="24"/>
      <c r="BK1014" s="24"/>
      <c r="BL1014" s="24"/>
      <c r="BM1014" s="24"/>
      <c r="BN1014" s="24"/>
      <c r="BO1014" s="24"/>
      <c r="BP1014" s="24"/>
      <c r="BQ1014" s="24"/>
      <c r="BR1014" s="24"/>
    </row>
    <row r="1015" spans="1:70" ht="12.75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  <c r="AS1015" s="24"/>
      <c r="AT1015" s="24"/>
      <c r="AU1015" s="24"/>
      <c r="AV1015" s="24"/>
      <c r="AW1015" s="24"/>
      <c r="AX1015" s="24"/>
      <c r="AY1015" s="24"/>
      <c r="AZ1015" s="24"/>
      <c r="BA1015" s="24"/>
      <c r="BB1015" s="24"/>
      <c r="BC1015" s="24"/>
      <c r="BD1015" s="24"/>
      <c r="BE1015" s="24"/>
      <c r="BF1015" s="24"/>
      <c r="BG1015" s="24"/>
      <c r="BH1015" s="24"/>
      <c r="BI1015" s="24"/>
      <c r="BJ1015" s="24"/>
      <c r="BK1015" s="24"/>
      <c r="BL1015" s="24"/>
      <c r="BM1015" s="24"/>
      <c r="BN1015" s="24"/>
      <c r="BO1015" s="24"/>
      <c r="BP1015" s="24"/>
      <c r="BQ1015" s="24"/>
      <c r="BR1015" s="24"/>
    </row>
    <row r="1016" spans="1:70" ht="12.75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  <c r="AS1016" s="24"/>
      <c r="AT1016" s="24"/>
      <c r="AU1016" s="24"/>
      <c r="AV1016" s="24"/>
      <c r="AW1016" s="24"/>
      <c r="AX1016" s="24"/>
      <c r="AY1016" s="24"/>
      <c r="AZ1016" s="24"/>
      <c r="BA1016" s="24"/>
      <c r="BB1016" s="24"/>
      <c r="BC1016" s="24"/>
      <c r="BD1016" s="24"/>
      <c r="BE1016" s="24"/>
      <c r="BF1016" s="24"/>
      <c r="BG1016" s="24"/>
      <c r="BH1016" s="24"/>
      <c r="BI1016" s="24"/>
      <c r="BJ1016" s="24"/>
      <c r="BK1016" s="24"/>
      <c r="BL1016" s="24"/>
      <c r="BM1016" s="24"/>
      <c r="BN1016" s="24"/>
      <c r="BO1016" s="24"/>
      <c r="BP1016" s="24"/>
      <c r="BQ1016" s="24"/>
      <c r="BR1016" s="24"/>
    </row>
    <row r="1017" spans="1:70" ht="12.75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  <c r="AS1017" s="24"/>
      <c r="AT1017" s="24"/>
      <c r="AU1017" s="24"/>
      <c r="AV1017" s="24"/>
      <c r="AW1017" s="24"/>
      <c r="AX1017" s="24"/>
      <c r="AY1017" s="24"/>
      <c r="AZ1017" s="24"/>
      <c r="BA1017" s="24"/>
      <c r="BB1017" s="24"/>
      <c r="BC1017" s="24"/>
      <c r="BD1017" s="24"/>
      <c r="BE1017" s="24"/>
      <c r="BF1017" s="24"/>
      <c r="BG1017" s="24"/>
      <c r="BH1017" s="24"/>
      <c r="BI1017" s="24"/>
      <c r="BJ1017" s="24"/>
      <c r="BK1017" s="24"/>
      <c r="BL1017" s="24"/>
      <c r="BM1017" s="24"/>
      <c r="BN1017" s="24"/>
      <c r="BO1017" s="24"/>
      <c r="BP1017" s="24"/>
      <c r="BQ1017" s="24"/>
      <c r="BR1017" s="24"/>
    </row>
    <row r="1018" spans="1:70" ht="12.75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  <c r="AQ1018" s="24"/>
      <c r="AR1018" s="24"/>
      <c r="AS1018" s="24"/>
      <c r="AT1018" s="24"/>
      <c r="AU1018" s="24"/>
      <c r="AV1018" s="24"/>
      <c r="AW1018" s="24"/>
      <c r="AX1018" s="24"/>
      <c r="AY1018" s="24"/>
      <c r="AZ1018" s="24"/>
      <c r="BA1018" s="24"/>
      <c r="BB1018" s="24"/>
      <c r="BC1018" s="24"/>
      <c r="BD1018" s="24"/>
      <c r="BE1018" s="24"/>
      <c r="BF1018" s="24"/>
      <c r="BG1018" s="24"/>
      <c r="BH1018" s="24"/>
      <c r="BI1018" s="24"/>
      <c r="BJ1018" s="24"/>
      <c r="BK1018" s="24"/>
      <c r="BL1018" s="24"/>
      <c r="BM1018" s="24"/>
      <c r="BN1018" s="24"/>
      <c r="BO1018" s="24"/>
      <c r="BP1018" s="24"/>
      <c r="BQ1018" s="24"/>
      <c r="BR1018" s="24"/>
    </row>
    <row r="1019" spans="1:70" ht="12.75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24"/>
      <c r="AP1019" s="24"/>
      <c r="AQ1019" s="24"/>
      <c r="AR1019" s="24"/>
      <c r="AS1019" s="24"/>
      <c r="AT1019" s="24"/>
      <c r="AU1019" s="24"/>
      <c r="AV1019" s="24"/>
      <c r="AW1019" s="24"/>
      <c r="AX1019" s="24"/>
      <c r="AY1019" s="24"/>
      <c r="AZ1019" s="24"/>
      <c r="BA1019" s="24"/>
      <c r="BB1019" s="24"/>
      <c r="BC1019" s="24"/>
      <c r="BD1019" s="24"/>
      <c r="BE1019" s="24"/>
      <c r="BF1019" s="24"/>
      <c r="BG1019" s="24"/>
      <c r="BH1019" s="24"/>
      <c r="BI1019" s="24"/>
      <c r="BJ1019" s="24"/>
      <c r="BK1019" s="24"/>
      <c r="BL1019" s="24"/>
      <c r="BM1019" s="24"/>
      <c r="BN1019" s="24"/>
      <c r="BO1019" s="24"/>
      <c r="BP1019" s="24"/>
      <c r="BQ1019" s="24"/>
      <c r="BR1019" s="24"/>
    </row>
    <row r="1020" spans="1:70" ht="12.75">
      <c r="A1020" s="24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  <c r="AP1020" s="24"/>
      <c r="AQ1020" s="24"/>
      <c r="AR1020" s="24"/>
      <c r="AS1020" s="24"/>
      <c r="AT1020" s="24"/>
      <c r="AU1020" s="24"/>
      <c r="AV1020" s="24"/>
      <c r="AW1020" s="24"/>
      <c r="AX1020" s="24"/>
      <c r="AY1020" s="24"/>
      <c r="AZ1020" s="24"/>
      <c r="BA1020" s="24"/>
      <c r="BB1020" s="24"/>
      <c r="BC1020" s="24"/>
      <c r="BD1020" s="24"/>
      <c r="BE1020" s="24"/>
      <c r="BF1020" s="24"/>
      <c r="BG1020" s="24"/>
      <c r="BH1020" s="24"/>
      <c r="BI1020" s="24"/>
      <c r="BJ1020" s="24"/>
      <c r="BK1020" s="24"/>
      <c r="BL1020" s="24"/>
      <c r="BM1020" s="24"/>
      <c r="BN1020" s="24"/>
      <c r="BO1020" s="24"/>
      <c r="BP1020" s="24"/>
      <c r="BQ1020" s="24"/>
      <c r="BR1020" s="24"/>
    </row>
    <row r="1021" spans="1:70" ht="12.75">
      <c r="A1021" s="24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  <c r="AP1021" s="24"/>
      <c r="AQ1021" s="24"/>
      <c r="AR1021" s="24"/>
      <c r="AS1021" s="24"/>
      <c r="AT1021" s="24"/>
      <c r="AU1021" s="24"/>
      <c r="AV1021" s="24"/>
      <c r="AW1021" s="24"/>
      <c r="AX1021" s="24"/>
      <c r="AY1021" s="24"/>
      <c r="AZ1021" s="24"/>
      <c r="BA1021" s="24"/>
      <c r="BB1021" s="24"/>
      <c r="BC1021" s="24"/>
      <c r="BD1021" s="24"/>
      <c r="BE1021" s="24"/>
      <c r="BF1021" s="24"/>
      <c r="BG1021" s="24"/>
      <c r="BH1021" s="24"/>
      <c r="BI1021" s="24"/>
      <c r="BJ1021" s="24"/>
      <c r="BK1021" s="24"/>
      <c r="BL1021" s="24"/>
      <c r="BM1021" s="24"/>
      <c r="BN1021" s="24"/>
      <c r="BO1021" s="24"/>
      <c r="BP1021" s="24"/>
      <c r="BQ1021" s="24"/>
      <c r="BR1021" s="24"/>
    </row>
    <row r="1022" spans="1:70" ht="12.75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N1022" s="24"/>
      <c r="AO1022" s="24"/>
      <c r="AP1022" s="24"/>
      <c r="AQ1022" s="24"/>
      <c r="AR1022" s="24"/>
      <c r="AS1022" s="24"/>
      <c r="AT1022" s="24"/>
      <c r="AU1022" s="24"/>
      <c r="AV1022" s="24"/>
      <c r="AW1022" s="24"/>
      <c r="AX1022" s="24"/>
      <c r="AY1022" s="24"/>
      <c r="AZ1022" s="24"/>
      <c r="BA1022" s="24"/>
      <c r="BB1022" s="24"/>
      <c r="BC1022" s="24"/>
      <c r="BD1022" s="24"/>
      <c r="BE1022" s="24"/>
      <c r="BF1022" s="24"/>
      <c r="BG1022" s="24"/>
      <c r="BH1022" s="24"/>
      <c r="BI1022" s="24"/>
      <c r="BJ1022" s="24"/>
      <c r="BK1022" s="24"/>
      <c r="BL1022" s="24"/>
      <c r="BM1022" s="24"/>
      <c r="BN1022" s="24"/>
      <c r="BO1022" s="24"/>
      <c r="BP1022" s="24"/>
      <c r="BQ1022" s="24"/>
      <c r="BR1022" s="24"/>
    </row>
    <row r="1023" spans="1:70" ht="12.75">
      <c r="A1023" s="24"/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24"/>
      <c r="AP1023" s="24"/>
      <c r="AQ1023" s="24"/>
      <c r="AR1023" s="24"/>
      <c r="AS1023" s="24"/>
      <c r="AT1023" s="24"/>
      <c r="AU1023" s="24"/>
      <c r="AV1023" s="24"/>
      <c r="AW1023" s="24"/>
      <c r="AX1023" s="24"/>
      <c r="AY1023" s="24"/>
      <c r="AZ1023" s="24"/>
      <c r="BA1023" s="24"/>
      <c r="BB1023" s="24"/>
      <c r="BC1023" s="24"/>
      <c r="BD1023" s="24"/>
      <c r="BE1023" s="24"/>
      <c r="BF1023" s="24"/>
      <c r="BG1023" s="24"/>
      <c r="BH1023" s="24"/>
      <c r="BI1023" s="24"/>
      <c r="BJ1023" s="24"/>
      <c r="BK1023" s="24"/>
      <c r="BL1023" s="24"/>
      <c r="BM1023" s="24"/>
      <c r="BN1023" s="24"/>
      <c r="BO1023" s="24"/>
      <c r="BP1023" s="24"/>
      <c r="BQ1023" s="24"/>
      <c r="BR1023" s="24"/>
    </row>
    <row r="1024" spans="1:70" ht="12.75">
      <c r="A1024" s="24"/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  <c r="AK1024" s="24"/>
      <c r="AL1024" s="24"/>
      <c r="AM1024" s="24"/>
      <c r="AN1024" s="24"/>
      <c r="AO1024" s="24"/>
      <c r="AP1024" s="24"/>
      <c r="AQ1024" s="24"/>
      <c r="AR1024" s="24"/>
      <c r="AS1024" s="24"/>
      <c r="AT1024" s="24"/>
      <c r="AU1024" s="24"/>
      <c r="AV1024" s="24"/>
      <c r="AW1024" s="24"/>
      <c r="AX1024" s="24"/>
      <c r="AY1024" s="24"/>
      <c r="AZ1024" s="24"/>
      <c r="BA1024" s="24"/>
      <c r="BB1024" s="24"/>
      <c r="BC1024" s="24"/>
      <c r="BD1024" s="24"/>
      <c r="BE1024" s="24"/>
      <c r="BF1024" s="24"/>
      <c r="BG1024" s="24"/>
      <c r="BH1024" s="24"/>
      <c r="BI1024" s="24"/>
      <c r="BJ1024" s="24"/>
      <c r="BK1024" s="24"/>
      <c r="BL1024" s="24"/>
      <c r="BM1024" s="24"/>
      <c r="BN1024" s="24"/>
      <c r="BO1024" s="24"/>
      <c r="BP1024" s="24"/>
      <c r="BQ1024" s="24"/>
      <c r="BR1024" s="24"/>
    </row>
    <row r="1025" spans="1:70" ht="12.75">
      <c r="A1025" s="24"/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24"/>
      <c r="AP1025" s="24"/>
      <c r="AQ1025" s="24"/>
      <c r="AR1025" s="24"/>
      <c r="AS1025" s="24"/>
      <c r="AT1025" s="24"/>
      <c r="AU1025" s="24"/>
      <c r="AV1025" s="24"/>
      <c r="AW1025" s="24"/>
      <c r="AX1025" s="24"/>
      <c r="AY1025" s="24"/>
      <c r="AZ1025" s="24"/>
      <c r="BA1025" s="24"/>
      <c r="BB1025" s="24"/>
      <c r="BC1025" s="24"/>
      <c r="BD1025" s="24"/>
      <c r="BE1025" s="24"/>
      <c r="BF1025" s="24"/>
      <c r="BG1025" s="24"/>
      <c r="BH1025" s="24"/>
      <c r="BI1025" s="24"/>
      <c r="BJ1025" s="24"/>
      <c r="BK1025" s="24"/>
      <c r="BL1025" s="24"/>
      <c r="BM1025" s="24"/>
      <c r="BN1025" s="24"/>
      <c r="BO1025" s="24"/>
      <c r="BP1025" s="24"/>
      <c r="BQ1025" s="24"/>
      <c r="BR1025" s="24"/>
    </row>
    <row r="1026" spans="1:70" ht="12.75">
      <c r="A1026" s="24"/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  <c r="AP1026" s="24"/>
      <c r="AQ1026" s="24"/>
      <c r="AR1026" s="24"/>
      <c r="AS1026" s="24"/>
      <c r="AT1026" s="24"/>
      <c r="AU1026" s="24"/>
      <c r="AV1026" s="24"/>
      <c r="AW1026" s="24"/>
      <c r="AX1026" s="24"/>
      <c r="AY1026" s="24"/>
      <c r="AZ1026" s="24"/>
      <c r="BA1026" s="24"/>
      <c r="BB1026" s="24"/>
      <c r="BC1026" s="24"/>
      <c r="BD1026" s="24"/>
      <c r="BE1026" s="24"/>
      <c r="BF1026" s="24"/>
      <c r="BG1026" s="24"/>
      <c r="BH1026" s="24"/>
      <c r="BI1026" s="24"/>
      <c r="BJ1026" s="24"/>
      <c r="BK1026" s="24"/>
      <c r="BL1026" s="24"/>
      <c r="BM1026" s="24"/>
      <c r="BN1026" s="24"/>
      <c r="BO1026" s="24"/>
      <c r="BP1026" s="24"/>
      <c r="BQ1026" s="24"/>
      <c r="BR1026" s="24"/>
    </row>
    <row r="1027" spans="1:70" ht="12.75">
      <c r="A1027" s="24"/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24"/>
      <c r="AP1027" s="24"/>
      <c r="AQ1027" s="24"/>
      <c r="AR1027" s="24"/>
      <c r="AS1027" s="24"/>
      <c r="AT1027" s="24"/>
      <c r="AU1027" s="24"/>
      <c r="AV1027" s="24"/>
      <c r="AW1027" s="24"/>
      <c r="AX1027" s="24"/>
      <c r="AY1027" s="24"/>
      <c r="AZ1027" s="24"/>
      <c r="BA1027" s="24"/>
      <c r="BB1027" s="24"/>
      <c r="BC1027" s="24"/>
      <c r="BD1027" s="24"/>
      <c r="BE1027" s="24"/>
      <c r="BF1027" s="24"/>
      <c r="BG1027" s="24"/>
      <c r="BH1027" s="24"/>
      <c r="BI1027" s="24"/>
      <c r="BJ1027" s="24"/>
      <c r="BK1027" s="24"/>
      <c r="BL1027" s="24"/>
      <c r="BM1027" s="24"/>
      <c r="BN1027" s="24"/>
      <c r="BO1027" s="24"/>
      <c r="BP1027" s="24"/>
      <c r="BQ1027" s="24"/>
      <c r="BR1027" s="24"/>
    </row>
    <row r="1028" spans="1:70" ht="12.75">
      <c r="A1028" s="24"/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  <c r="AP1028" s="24"/>
      <c r="AQ1028" s="24"/>
      <c r="AR1028" s="24"/>
      <c r="AS1028" s="24"/>
      <c r="AT1028" s="24"/>
      <c r="AU1028" s="24"/>
      <c r="AV1028" s="24"/>
      <c r="AW1028" s="24"/>
      <c r="AX1028" s="24"/>
      <c r="AY1028" s="24"/>
      <c r="AZ1028" s="24"/>
      <c r="BA1028" s="24"/>
      <c r="BB1028" s="24"/>
      <c r="BC1028" s="24"/>
      <c r="BD1028" s="24"/>
      <c r="BE1028" s="24"/>
      <c r="BF1028" s="24"/>
      <c r="BG1028" s="24"/>
      <c r="BH1028" s="24"/>
      <c r="BI1028" s="24"/>
      <c r="BJ1028" s="24"/>
      <c r="BK1028" s="24"/>
      <c r="BL1028" s="24"/>
      <c r="BM1028" s="24"/>
      <c r="BN1028" s="24"/>
      <c r="BO1028" s="24"/>
      <c r="BP1028" s="24"/>
      <c r="BQ1028" s="24"/>
      <c r="BR1028" s="24"/>
    </row>
    <row r="1029" spans="1:70" ht="12.75">
      <c r="A1029" s="24"/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24"/>
      <c r="AP1029" s="24"/>
      <c r="AQ1029" s="24"/>
      <c r="AR1029" s="24"/>
      <c r="AS1029" s="24"/>
      <c r="AT1029" s="24"/>
      <c r="AU1029" s="24"/>
      <c r="AV1029" s="24"/>
      <c r="AW1029" s="24"/>
      <c r="AX1029" s="24"/>
      <c r="AY1029" s="24"/>
      <c r="AZ1029" s="24"/>
      <c r="BA1029" s="24"/>
      <c r="BB1029" s="24"/>
      <c r="BC1029" s="24"/>
      <c r="BD1029" s="24"/>
      <c r="BE1029" s="24"/>
      <c r="BF1029" s="24"/>
      <c r="BG1029" s="24"/>
      <c r="BH1029" s="24"/>
      <c r="BI1029" s="24"/>
      <c r="BJ1029" s="24"/>
      <c r="BK1029" s="24"/>
      <c r="BL1029" s="24"/>
      <c r="BM1029" s="24"/>
      <c r="BN1029" s="24"/>
      <c r="BO1029" s="24"/>
      <c r="BP1029" s="24"/>
      <c r="BQ1029" s="24"/>
      <c r="BR1029" s="24"/>
    </row>
    <row r="1030" spans="1:70" ht="12.75">
      <c r="A1030" s="24"/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N1030" s="24"/>
      <c r="AO1030" s="24"/>
      <c r="AP1030" s="24"/>
      <c r="AQ1030" s="24"/>
      <c r="AR1030" s="24"/>
      <c r="AS1030" s="24"/>
      <c r="AT1030" s="24"/>
      <c r="AU1030" s="24"/>
      <c r="AV1030" s="24"/>
      <c r="AW1030" s="24"/>
      <c r="AX1030" s="24"/>
      <c r="AY1030" s="24"/>
      <c r="AZ1030" s="24"/>
      <c r="BA1030" s="24"/>
      <c r="BB1030" s="24"/>
      <c r="BC1030" s="24"/>
      <c r="BD1030" s="24"/>
      <c r="BE1030" s="24"/>
      <c r="BF1030" s="24"/>
      <c r="BG1030" s="24"/>
      <c r="BH1030" s="24"/>
      <c r="BI1030" s="24"/>
      <c r="BJ1030" s="24"/>
      <c r="BK1030" s="24"/>
      <c r="BL1030" s="24"/>
      <c r="BM1030" s="24"/>
      <c r="BN1030" s="24"/>
      <c r="BO1030" s="24"/>
      <c r="BP1030" s="24"/>
      <c r="BQ1030" s="24"/>
      <c r="BR1030" s="24"/>
    </row>
    <row r="1031" spans="1:70" ht="12.75">
      <c r="A1031" s="24"/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24"/>
      <c r="AP1031" s="24"/>
      <c r="AQ1031" s="24"/>
      <c r="AR1031" s="24"/>
      <c r="AS1031" s="24"/>
      <c r="AT1031" s="24"/>
      <c r="AU1031" s="24"/>
      <c r="AV1031" s="24"/>
      <c r="AW1031" s="24"/>
      <c r="AX1031" s="24"/>
      <c r="AY1031" s="24"/>
      <c r="AZ1031" s="24"/>
      <c r="BA1031" s="24"/>
      <c r="BB1031" s="24"/>
      <c r="BC1031" s="24"/>
      <c r="BD1031" s="24"/>
      <c r="BE1031" s="24"/>
      <c r="BF1031" s="24"/>
      <c r="BG1031" s="24"/>
      <c r="BH1031" s="24"/>
      <c r="BI1031" s="24"/>
      <c r="BJ1031" s="24"/>
      <c r="BK1031" s="24"/>
      <c r="BL1031" s="24"/>
      <c r="BM1031" s="24"/>
      <c r="BN1031" s="24"/>
      <c r="BO1031" s="24"/>
      <c r="BP1031" s="24"/>
      <c r="BQ1031" s="24"/>
      <c r="BR1031" s="24"/>
    </row>
    <row r="1032" spans="1:70" ht="12.75">
      <c r="A1032" s="24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24"/>
      <c r="AO1032" s="24"/>
      <c r="AP1032" s="24"/>
      <c r="AQ1032" s="24"/>
      <c r="AR1032" s="24"/>
      <c r="AS1032" s="24"/>
      <c r="AT1032" s="24"/>
      <c r="AU1032" s="24"/>
      <c r="AV1032" s="24"/>
      <c r="AW1032" s="24"/>
      <c r="AX1032" s="24"/>
      <c r="AY1032" s="24"/>
      <c r="AZ1032" s="24"/>
      <c r="BA1032" s="24"/>
      <c r="BB1032" s="24"/>
      <c r="BC1032" s="24"/>
      <c r="BD1032" s="24"/>
      <c r="BE1032" s="24"/>
      <c r="BF1032" s="24"/>
      <c r="BG1032" s="24"/>
      <c r="BH1032" s="24"/>
      <c r="BI1032" s="24"/>
      <c r="BJ1032" s="24"/>
      <c r="BK1032" s="24"/>
      <c r="BL1032" s="24"/>
      <c r="BM1032" s="24"/>
      <c r="BN1032" s="24"/>
      <c r="BO1032" s="24"/>
      <c r="BP1032" s="24"/>
      <c r="BQ1032" s="24"/>
      <c r="BR1032" s="24"/>
    </row>
    <row r="1033" spans="1:70" ht="12.75">
      <c r="A1033" s="24"/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24"/>
      <c r="AP1033" s="24"/>
      <c r="AQ1033" s="24"/>
      <c r="AR1033" s="24"/>
      <c r="AS1033" s="24"/>
      <c r="AT1033" s="24"/>
      <c r="AU1033" s="24"/>
      <c r="AV1033" s="24"/>
      <c r="AW1033" s="24"/>
      <c r="AX1033" s="24"/>
      <c r="AY1033" s="24"/>
      <c r="AZ1033" s="24"/>
      <c r="BA1033" s="24"/>
      <c r="BB1033" s="24"/>
      <c r="BC1033" s="24"/>
      <c r="BD1033" s="24"/>
      <c r="BE1033" s="24"/>
      <c r="BF1033" s="24"/>
      <c r="BG1033" s="24"/>
      <c r="BH1033" s="24"/>
      <c r="BI1033" s="24"/>
      <c r="BJ1033" s="24"/>
      <c r="BK1033" s="24"/>
      <c r="BL1033" s="24"/>
      <c r="BM1033" s="24"/>
      <c r="BN1033" s="24"/>
      <c r="BO1033" s="24"/>
      <c r="BP1033" s="24"/>
      <c r="BQ1033" s="24"/>
      <c r="BR1033" s="24"/>
    </row>
    <row r="1034" spans="1:70" ht="12.75">
      <c r="A1034" s="24"/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24"/>
      <c r="AO1034" s="24"/>
      <c r="AP1034" s="24"/>
      <c r="AQ1034" s="24"/>
      <c r="AR1034" s="24"/>
      <c r="AS1034" s="24"/>
      <c r="AT1034" s="24"/>
      <c r="AU1034" s="24"/>
      <c r="AV1034" s="24"/>
      <c r="AW1034" s="24"/>
      <c r="AX1034" s="24"/>
      <c r="AY1034" s="24"/>
      <c r="AZ1034" s="24"/>
      <c r="BA1034" s="24"/>
      <c r="BB1034" s="24"/>
      <c r="BC1034" s="24"/>
      <c r="BD1034" s="24"/>
      <c r="BE1034" s="24"/>
      <c r="BF1034" s="24"/>
      <c r="BG1034" s="24"/>
      <c r="BH1034" s="24"/>
      <c r="BI1034" s="24"/>
      <c r="BJ1034" s="24"/>
      <c r="BK1034" s="24"/>
      <c r="BL1034" s="24"/>
      <c r="BM1034" s="24"/>
      <c r="BN1034" s="24"/>
      <c r="BO1034" s="24"/>
      <c r="BP1034" s="24"/>
      <c r="BQ1034" s="24"/>
      <c r="BR1034" s="24"/>
    </row>
    <row r="1035" spans="1:70" ht="12.75">
      <c r="A1035" s="24"/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24"/>
      <c r="AP1035" s="24"/>
      <c r="AQ1035" s="24"/>
      <c r="AR1035" s="24"/>
      <c r="AS1035" s="24"/>
      <c r="AT1035" s="24"/>
      <c r="AU1035" s="24"/>
      <c r="AV1035" s="24"/>
      <c r="AW1035" s="24"/>
      <c r="AX1035" s="24"/>
      <c r="AY1035" s="24"/>
      <c r="AZ1035" s="24"/>
      <c r="BA1035" s="24"/>
      <c r="BB1035" s="24"/>
      <c r="BC1035" s="24"/>
      <c r="BD1035" s="24"/>
      <c r="BE1035" s="24"/>
      <c r="BF1035" s="24"/>
      <c r="BG1035" s="24"/>
      <c r="BH1035" s="24"/>
      <c r="BI1035" s="24"/>
      <c r="BJ1035" s="24"/>
      <c r="BK1035" s="24"/>
      <c r="BL1035" s="24"/>
      <c r="BM1035" s="24"/>
      <c r="BN1035" s="24"/>
      <c r="BO1035" s="24"/>
      <c r="BP1035" s="24"/>
      <c r="BQ1035" s="24"/>
      <c r="BR1035" s="24"/>
    </row>
    <row r="1036" spans="1:70" ht="12.75">
      <c r="A1036" s="24"/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  <c r="AK1036" s="24"/>
      <c r="AL1036" s="24"/>
      <c r="AM1036" s="24"/>
      <c r="AN1036" s="24"/>
      <c r="AO1036" s="24"/>
      <c r="AP1036" s="24"/>
      <c r="AQ1036" s="24"/>
      <c r="AR1036" s="24"/>
      <c r="AS1036" s="24"/>
      <c r="AT1036" s="24"/>
      <c r="AU1036" s="24"/>
      <c r="AV1036" s="24"/>
      <c r="AW1036" s="24"/>
      <c r="AX1036" s="24"/>
      <c r="AY1036" s="24"/>
      <c r="AZ1036" s="24"/>
      <c r="BA1036" s="24"/>
      <c r="BB1036" s="24"/>
      <c r="BC1036" s="24"/>
      <c r="BD1036" s="24"/>
      <c r="BE1036" s="24"/>
      <c r="BF1036" s="24"/>
      <c r="BG1036" s="24"/>
      <c r="BH1036" s="24"/>
      <c r="BI1036" s="24"/>
      <c r="BJ1036" s="24"/>
      <c r="BK1036" s="24"/>
      <c r="BL1036" s="24"/>
      <c r="BM1036" s="24"/>
      <c r="BN1036" s="24"/>
      <c r="BO1036" s="24"/>
      <c r="BP1036" s="24"/>
      <c r="BQ1036" s="24"/>
      <c r="BR1036" s="24"/>
    </row>
    <row r="1037" spans="1:70" ht="12.75">
      <c r="A1037" s="24"/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24"/>
      <c r="AP1037" s="24"/>
      <c r="AQ1037" s="24"/>
      <c r="AR1037" s="24"/>
      <c r="AS1037" s="24"/>
      <c r="AT1037" s="24"/>
      <c r="AU1037" s="24"/>
      <c r="AV1037" s="24"/>
      <c r="AW1037" s="24"/>
      <c r="AX1037" s="24"/>
      <c r="AY1037" s="24"/>
      <c r="AZ1037" s="24"/>
      <c r="BA1037" s="24"/>
      <c r="BB1037" s="24"/>
      <c r="BC1037" s="24"/>
      <c r="BD1037" s="24"/>
      <c r="BE1037" s="24"/>
      <c r="BF1037" s="24"/>
      <c r="BG1037" s="24"/>
      <c r="BH1037" s="24"/>
      <c r="BI1037" s="24"/>
      <c r="BJ1037" s="24"/>
      <c r="BK1037" s="24"/>
      <c r="BL1037" s="24"/>
      <c r="BM1037" s="24"/>
      <c r="BN1037" s="24"/>
      <c r="BO1037" s="24"/>
      <c r="BP1037" s="24"/>
      <c r="BQ1037" s="24"/>
      <c r="BR1037" s="24"/>
    </row>
    <row r="1038" spans="1:70" ht="12.75">
      <c r="A1038" s="24"/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24"/>
      <c r="AO1038" s="24"/>
      <c r="AP1038" s="24"/>
      <c r="AQ1038" s="24"/>
      <c r="AR1038" s="24"/>
      <c r="AS1038" s="24"/>
      <c r="AT1038" s="24"/>
      <c r="AU1038" s="24"/>
      <c r="AV1038" s="24"/>
      <c r="AW1038" s="24"/>
      <c r="AX1038" s="24"/>
      <c r="AY1038" s="24"/>
      <c r="AZ1038" s="24"/>
      <c r="BA1038" s="24"/>
      <c r="BB1038" s="24"/>
      <c r="BC1038" s="24"/>
      <c r="BD1038" s="24"/>
      <c r="BE1038" s="24"/>
      <c r="BF1038" s="24"/>
      <c r="BG1038" s="24"/>
      <c r="BH1038" s="24"/>
      <c r="BI1038" s="24"/>
      <c r="BJ1038" s="24"/>
      <c r="BK1038" s="24"/>
      <c r="BL1038" s="24"/>
      <c r="BM1038" s="24"/>
      <c r="BN1038" s="24"/>
      <c r="BO1038" s="24"/>
      <c r="BP1038" s="24"/>
      <c r="BQ1038" s="24"/>
      <c r="BR1038" s="24"/>
    </row>
    <row r="1039" spans="1:70" ht="12.75">
      <c r="A1039" s="24"/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24"/>
      <c r="AO1039" s="24"/>
      <c r="AP1039" s="24"/>
      <c r="AQ1039" s="24"/>
      <c r="AR1039" s="24"/>
      <c r="AS1039" s="24"/>
      <c r="AT1039" s="24"/>
      <c r="AU1039" s="24"/>
      <c r="AV1039" s="24"/>
      <c r="AW1039" s="24"/>
      <c r="AX1039" s="24"/>
      <c r="AY1039" s="24"/>
      <c r="AZ1039" s="24"/>
      <c r="BA1039" s="24"/>
      <c r="BB1039" s="24"/>
      <c r="BC1039" s="24"/>
      <c r="BD1039" s="24"/>
      <c r="BE1039" s="24"/>
      <c r="BF1039" s="24"/>
      <c r="BG1039" s="24"/>
      <c r="BH1039" s="24"/>
      <c r="BI1039" s="24"/>
      <c r="BJ1039" s="24"/>
      <c r="BK1039" s="24"/>
      <c r="BL1039" s="24"/>
      <c r="BM1039" s="24"/>
      <c r="BN1039" s="24"/>
      <c r="BO1039" s="24"/>
      <c r="BP1039" s="24"/>
      <c r="BQ1039" s="24"/>
      <c r="BR1039" s="24"/>
    </row>
    <row r="1040" spans="1:70" ht="12.75">
      <c r="A1040" s="24"/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24"/>
      <c r="AO1040" s="24"/>
      <c r="AP1040" s="24"/>
      <c r="AQ1040" s="24"/>
      <c r="AR1040" s="24"/>
      <c r="AS1040" s="24"/>
      <c r="AT1040" s="24"/>
      <c r="AU1040" s="24"/>
      <c r="AV1040" s="24"/>
      <c r="AW1040" s="24"/>
      <c r="AX1040" s="24"/>
      <c r="AY1040" s="24"/>
      <c r="AZ1040" s="24"/>
      <c r="BA1040" s="24"/>
      <c r="BB1040" s="24"/>
      <c r="BC1040" s="24"/>
      <c r="BD1040" s="24"/>
      <c r="BE1040" s="24"/>
      <c r="BF1040" s="24"/>
      <c r="BG1040" s="24"/>
      <c r="BH1040" s="24"/>
      <c r="BI1040" s="24"/>
      <c r="BJ1040" s="24"/>
      <c r="BK1040" s="24"/>
      <c r="BL1040" s="24"/>
      <c r="BM1040" s="24"/>
      <c r="BN1040" s="24"/>
      <c r="BO1040" s="24"/>
      <c r="BP1040" s="24"/>
      <c r="BQ1040" s="24"/>
      <c r="BR1040" s="24"/>
    </row>
    <row r="1041" spans="1:70" ht="12.75">
      <c r="A1041" s="24"/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24"/>
      <c r="AP1041" s="24"/>
      <c r="AQ1041" s="24"/>
      <c r="AR1041" s="24"/>
      <c r="AS1041" s="24"/>
      <c r="AT1041" s="24"/>
      <c r="AU1041" s="24"/>
      <c r="AV1041" s="24"/>
      <c r="AW1041" s="24"/>
      <c r="AX1041" s="24"/>
      <c r="AY1041" s="24"/>
      <c r="AZ1041" s="24"/>
      <c r="BA1041" s="24"/>
      <c r="BB1041" s="24"/>
      <c r="BC1041" s="24"/>
      <c r="BD1041" s="24"/>
      <c r="BE1041" s="24"/>
      <c r="BF1041" s="24"/>
      <c r="BG1041" s="24"/>
      <c r="BH1041" s="24"/>
      <c r="BI1041" s="24"/>
      <c r="BJ1041" s="24"/>
      <c r="BK1041" s="24"/>
      <c r="BL1041" s="24"/>
      <c r="BM1041" s="24"/>
      <c r="BN1041" s="24"/>
      <c r="BO1041" s="24"/>
      <c r="BP1041" s="24"/>
      <c r="BQ1041" s="24"/>
      <c r="BR1041" s="24"/>
    </row>
    <row r="1042" spans="1:70" ht="12.75">
      <c r="A1042" s="24"/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24"/>
      <c r="AO1042" s="24"/>
      <c r="AP1042" s="24"/>
      <c r="AQ1042" s="24"/>
      <c r="AR1042" s="24"/>
      <c r="AS1042" s="24"/>
      <c r="AT1042" s="24"/>
      <c r="AU1042" s="24"/>
      <c r="AV1042" s="24"/>
      <c r="AW1042" s="24"/>
      <c r="AX1042" s="24"/>
      <c r="AY1042" s="24"/>
      <c r="AZ1042" s="24"/>
      <c r="BA1042" s="24"/>
      <c r="BB1042" s="24"/>
      <c r="BC1042" s="24"/>
      <c r="BD1042" s="24"/>
      <c r="BE1042" s="24"/>
      <c r="BF1042" s="24"/>
      <c r="BG1042" s="24"/>
      <c r="BH1042" s="24"/>
      <c r="BI1042" s="24"/>
      <c r="BJ1042" s="24"/>
      <c r="BK1042" s="24"/>
      <c r="BL1042" s="24"/>
      <c r="BM1042" s="24"/>
      <c r="BN1042" s="24"/>
      <c r="BO1042" s="24"/>
      <c r="BP1042" s="24"/>
      <c r="BQ1042" s="24"/>
      <c r="BR1042" s="24"/>
    </row>
    <row r="1043" spans="1:70" ht="12.75">
      <c r="A1043" s="24"/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24"/>
      <c r="AP1043" s="24"/>
      <c r="AQ1043" s="24"/>
      <c r="AR1043" s="24"/>
      <c r="AS1043" s="24"/>
      <c r="AT1043" s="24"/>
      <c r="AU1043" s="24"/>
      <c r="AV1043" s="24"/>
      <c r="AW1043" s="24"/>
      <c r="AX1043" s="24"/>
      <c r="AY1043" s="24"/>
      <c r="AZ1043" s="24"/>
      <c r="BA1043" s="24"/>
      <c r="BB1043" s="24"/>
      <c r="BC1043" s="24"/>
      <c r="BD1043" s="24"/>
      <c r="BE1043" s="24"/>
      <c r="BF1043" s="24"/>
      <c r="BG1043" s="24"/>
      <c r="BH1043" s="24"/>
      <c r="BI1043" s="24"/>
      <c r="BJ1043" s="24"/>
      <c r="BK1043" s="24"/>
      <c r="BL1043" s="24"/>
      <c r="BM1043" s="24"/>
      <c r="BN1043" s="24"/>
      <c r="BO1043" s="24"/>
      <c r="BP1043" s="24"/>
      <c r="BQ1043" s="24"/>
      <c r="BR1043" s="24"/>
    </row>
    <row r="1044" spans="1:70" ht="12.75">
      <c r="A1044" s="24"/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24"/>
      <c r="AO1044" s="24"/>
      <c r="AP1044" s="24"/>
      <c r="AQ1044" s="24"/>
      <c r="AR1044" s="24"/>
      <c r="AS1044" s="24"/>
      <c r="AT1044" s="24"/>
      <c r="AU1044" s="24"/>
      <c r="AV1044" s="24"/>
      <c r="AW1044" s="24"/>
      <c r="AX1044" s="24"/>
      <c r="AY1044" s="24"/>
      <c r="AZ1044" s="24"/>
      <c r="BA1044" s="24"/>
      <c r="BB1044" s="24"/>
      <c r="BC1044" s="24"/>
      <c r="BD1044" s="24"/>
      <c r="BE1044" s="24"/>
      <c r="BF1044" s="24"/>
      <c r="BG1044" s="24"/>
      <c r="BH1044" s="24"/>
      <c r="BI1044" s="24"/>
      <c r="BJ1044" s="24"/>
      <c r="BK1044" s="24"/>
      <c r="BL1044" s="24"/>
      <c r="BM1044" s="24"/>
      <c r="BN1044" s="24"/>
      <c r="BO1044" s="24"/>
      <c r="BP1044" s="24"/>
      <c r="BQ1044" s="24"/>
      <c r="BR1044" s="24"/>
    </row>
    <row r="1045" spans="1:70" ht="12.75">
      <c r="A1045" s="24"/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24"/>
      <c r="AP1045" s="24"/>
      <c r="AQ1045" s="24"/>
      <c r="AR1045" s="24"/>
      <c r="AS1045" s="24"/>
      <c r="AT1045" s="24"/>
      <c r="AU1045" s="24"/>
      <c r="AV1045" s="24"/>
      <c r="AW1045" s="24"/>
      <c r="AX1045" s="24"/>
      <c r="AY1045" s="24"/>
      <c r="AZ1045" s="24"/>
      <c r="BA1045" s="24"/>
      <c r="BB1045" s="24"/>
      <c r="BC1045" s="24"/>
      <c r="BD1045" s="24"/>
      <c r="BE1045" s="24"/>
      <c r="BF1045" s="24"/>
      <c r="BG1045" s="24"/>
      <c r="BH1045" s="24"/>
      <c r="BI1045" s="24"/>
      <c r="BJ1045" s="24"/>
      <c r="BK1045" s="24"/>
      <c r="BL1045" s="24"/>
      <c r="BM1045" s="24"/>
      <c r="BN1045" s="24"/>
      <c r="BO1045" s="24"/>
      <c r="BP1045" s="24"/>
      <c r="BQ1045" s="24"/>
      <c r="BR1045" s="24"/>
    </row>
    <row r="1046" spans="1:70" ht="12.75">
      <c r="A1046" s="24"/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24"/>
      <c r="AO1046" s="24"/>
      <c r="AP1046" s="24"/>
      <c r="AQ1046" s="24"/>
      <c r="AR1046" s="24"/>
      <c r="AS1046" s="24"/>
      <c r="AT1046" s="24"/>
      <c r="AU1046" s="24"/>
      <c r="AV1046" s="24"/>
      <c r="AW1046" s="24"/>
      <c r="AX1046" s="24"/>
      <c r="AY1046" s="24"/>
      <c r="AZ1046" s="24"/>
      <c r="BA1046" s="24"/>
      <c r="BB1046" s="24"/>
      <c r="BC1046" s="24"/>
      <c r="BD1046" s="24"/>
      <c r="BE1046" s="24"/>
      <c r="BF1046" s="24"/>
      <c r="BG1046" s="24"/>
      <c r="BH1046" s="24"/>
      <c r="BI1046" s="24"/>
      <c r="BJ1046" s="24"/>
      <c r="BK1046" s="24"/>
      <c r="BL1046" s="24"/>
      <c r="BM1046" s="24"/>
      <c r="BN1046" s="24"/>
      <c r="BO1046" s="24"/>
      <c r="BP1046" s="24"/>
      <c r="BQ1046" s="24"/>
      <c r="BR1046" s="24"/>
    </row>
    <row r="1047" spans="1:70" ht="12.75">
      <c r="A1047" s="24"/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24"/>
      <c r="AP1047" s="24"/>
      <c r="AQ1047" s="24"/>
      <c r="AR1047" s="24"/>
      <c r="AS1047" s="24"/>
      <c r="AT1047" s="24"/>
      <c r="AU1047" s="24"/>
      <c r="AV1047" s="24"/>
      <c r="AW1047" s="24"/>
      <c r="AX1047" s="24"/>
      <c r="AY1047" s="24"/>
      <c r="AZ1047" s="24"/>
      <c r="BA1047" s="24"/>
      <c r="BB1047" s="24"/>
      <c r="BC1047" s="24"/>
      <c r="BD1047" s="24"/>
      <c r="BE1047" s="24"/>
      <c r="BF1047" s="24"/>
      <c r="BG1047" s="24"/>
      <c r="BH1047" s="24"/>
      <c r="BI1047" s="24"/>
      <c r="BJ1047" s="24"/>
      <c r="BK1047" s="24"/>
      <c r="BL1047" s="24"/>
      <c r="BM1047" s="24"/>
      <c r="BN1047" s="24"/>
      <c r="BO1047" s="24"/>
      <c r="BP1047" s="24"/>
      <c r="BQ1047" s="24"/>
      <c r="BR1047" s="24"/>
    </row>
    <row r="1048" spans="1:70" ht="12.75">
      <c r="A1048" s="24"/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24"/>
      <c r="AO1048" s="24"/>
      <c r="AP1048" s="24"/>
      <c r="AQ1048" s="24"/>
      <c r="AR1048" s="24"/>
      <c r="AS1048" s="24"/>
      <c r="AT1048" s="24"/>
      <c r="AU1048" s="24"/>
      <c r="AV1048" s="24"/>
      <c r="AW1048" s="24"/>
      <c r="AX1048" s="24"/>
      <c r="AY1048" s="24"/>
      <c r="AZ1048" s="24"/>
      <c r="BA1048" s="24"/>
      <c r="BB1048" s="24"/>
      <c r="BC1048" s="24"/>
      <c r="BD1048" s="24"/>
      <c r="BE1048" s="24"/>
      <c r="BF1048" s="24"/>
      <c r="BG1048" s="24"/>
      <c r="BH1048" s="24"/>
      <c r="BI1048" s="24"/>
      <c r="BJ1048" s="24"/>
      <c r="BK1048" s="24"/>
      <c r="BL1048" s="24"/>
      <c r="BM1048" s="24"/>
      <c r="BN1048" s="24"/>
      <c r="BO1048" s="24"/>
      <c r="BP1048" s="24"/>
      <c r="BQ1048" s="24"/>
      <c r="BR1048" s="24"/>
    </row>
    <row r="1049" spans="1:70" ht="12.75">
      <c r="A1049" s="24"/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24"/>
      <c r="AP1049" s="24"/>
      <c r="AQ1049" s="24"/>
      <c r="AR1049" s="24"/>
      <c r="AS1049" s="24"/>
      <c r="AT1049" s="24"/>
      <c r="AU1049" s="24"/>
      <c r="AV1049" s="24"/>
      <c r="AW1049" s="24"/>
      <c r="AX1049" s="24"/>
      <c r="AY1049" s="24"/>
      <c r="AZ1049" s="24"/>
      <c r="BA1049" s="24"/>
      <c r="BB1049" s="24"/>
      <c r="BC1049" s="24"/>
      <c r="BD1049" s="24"/>
      <c r="BE1049" s="24"/>
      <c r="BF1049" s="24"/>
      <c r="BG1049" s="24"/>
      <c r="BH1049" s="24"/>
      <c r="BI1049" s="24"/>
      <c r="BJ1049" s="24"/>
      <c r="BK1049" s="24"/>
      <c r="BL1049" s="24"/>
      <c r="BM1049" s="24"/>
      <c r="BN1049" s="24"/>
      <c r="BO1049" s="24"/>
      <c r="BP1049" s="24"/>
      <c r="BQ1049" s="24"/>
      <c r="BR1049" s="24"/>
    </row>
    <row r="1050" spans="1:70" ht="12.75">
      <c r="A1050" s="24"/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24"/>
      <c r="AO1050" s="24"/>
      <c r="AP1050" s="24"/>
      <c r="AQ1050" s="24"/>
      <c r="AR1050" s="24"/>
      <c r="AS1050" s="24"/>
      <c r="AT1050" s="24"/>
      <c r="AU1050" s="24"/>
      <c r="AV1050" s="24"/>
      <c r="AW1050" s="24"/>
      <c r="AX1050" s="24"/>
      <c r="AY1050" s="24"/>
      <c r="AZ1050" s="24"/>
      <c r="BA1050" s="24"/>
      <c r="BB1050" s="24"/>
      <c r="BC1050" s="24"/>
      <c r="BD1050" s="24"/>
      <c r="BE1050" s="24"/>
      <c r="BF1050" s="24"/>
      <c r="BG1050" s="24"/>
      <c r="BH1050" s="24"/>
      <c r="BI1050" s="24"/>
      <c r="BJ1050" s="24"/>
      <c r="BK1050" s="24"/>
      <c r="BL1050" s="24"/>
      <c r="BM1050" s="24"/>
      <c r="BN1050" s="24"/>
      <c r="BO1050" s="24"/>
      <c r="BP1050" s="24"/>
      <c r="BQ1050" s="24"/>
      <c r="BR1050" s="24"/>
    </row>
    <row r="1051" spans="1:70" ht="12.75">
      <c r="A1051" s="24"/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24"/>
      <c r="AP1051" s="24"/>
      <c r="AQ1051" s="24"/>
      <c r="AR1051" s="24"/>
      <c r="AS1051" s="24"/>
      <c r="AT1051" s="24"/>
      <c r="AU1051" s="24"/>
      <c r="AV1051" s="24"/>
      <c r="AW1051" s="24"/>
      <c r="AX1051" s="24"/>
      <c r="AY1051" s="24"/>
      <c r="AZ1051" s="24"/>
      <c r="BA1051" s="24"/>
      <c r="BB1051" s="24"/>
      <c r="BC1051" s="24"/>
      <c r="BD1051" s="24"/>
      <c r="BE1051" s="24"/>
      <c r="BF1051" s="24"/>
      <c r="BG1051" s="24"/>
      <c r="BH1051" s="24"/>
      <c r="BI1051" s="24"/>
      <c r="BJ1051" s="24"/>
      <c r="BK1051" s="24"/>
      <c r="BL1051" s="24"/>
      <c r="BM1051" s="24"/>
      <c r="BN1051" s="24"/>
      <c r="BO1051" s="24"/>
      <c r="BP1051" s="24"/>
      <c r="BQ1051" s="24"/>
      <c r="BR1051" s="24"/>
    </row>
    <row r="1052" spans="1:70" ht="12.75">
      <c r="A1052" s="24"/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24"/>
      <c r="AO1052" s="24"/>
      <c r="AP1052" s="24"/>
      <c r="AQ1052" s="24"/>
      <c r="AR1052" s="24"/>
      <c r="AS1052" s="24"/>
      <c r="AT1052" s="24"/>
      <c r="AU1052" s="24"/>
      <c r="AV1052" s="24"/>
      <c r="AW1052" s="24"/>
      <c r="AX1052" s="24"/>
      <c r="AY1052" s="24"/>
      <c r="AZ1052" s="24"/>
      <c r="BA1052" s="24"/>
      <c r="BB1052" s="24"/>
      <c r="BC1052" s="24"/>
      <c r="BD1052" s="24"/>
      <c r="BE1052" s="24"/>
      <c r="BF1052" s="24"/>
      <c r="BG1052" s="24"/>
      <c r="BH1052" s="24"/>
      <c r="BI1052" s="24"/>
      <c r="BJ1052" s="24"/>
      <c r="BK1052" s="24"/>
      <c r="BL1052" s="24"/>
      <c r="BM1052" s="24"/>
      <c r="BN1052" s="24"/>
      <c r="BO1052" s="24"/>
      <c r="BP1052" s="24"/>
      <c r="BQ1052" s="24"/>
      <c r="BR1052" s="24"/>
    </row>
    <row r="1053" spans="1:70" ht="12.75">
      <c r="A1053" s="24"/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24"/>
      <c r="AP1053" s="24"/>
      <c r="AQ1053" s="24"/>
      <c r="AR1053" s="24"/>
      <c r="AS1053" s="24"/>
      <c r="AT1053" s="24"/>
      <c r="AU1053" s="24"/>
      <c r="AV1053" s="24"/>
      <c r="AW1053" s="24"/>
      <c r="AX1053" s="24"/>
      <c r="AY1053" s="24"/>
      <c r="AZ1053" s="24"/>
      <c r="BA1053" s="24"/>
      <c r="BB1053" s="24"/>
      <c r="BC1053" s="24"/>
      <c r="BD1053" s="24"/>
      <c r="BE1053" s="24"/>
      <c r="BF1053" s="24"/>
      <c r="BG1053" s="24"/>
      <c r="BH1053" s="24"/>
      <c r="BI1053" s="24"/>
      <c r="BJ1053" s="24"/>
      <c r="BK1053" s="24"/>
      <c r="BL1053" s="24"/>
      <c r="BM1053" s="24"/>
      <c r="BN1053" s="24"/>
      <c r="BO1053" s="24"/>
      <c r="BP1053" s="24"/>
      <c r="BQ1053" s="24"/>
      <c r="BR1053" s="24"/>
    </row>
    <row r="1054" spans="1:70" ht="12.75">
      <c r="A1054" s="24"/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  <c r="AP1054" s="24"/>
      <c r="AQ1054" s="24"/>
      <c r="AR1054" s="24"/>
      <c r="AS1054" s="24"/>
      <c r="AT1054" s="24"/>
      <c r="AU1054" s="24"/>
      <c r="AV1054" s="24"/>
      <c r="AW1054" s="24"/>
      <c r="AX1054" s="24"/>
      <c r="AY1054" s="24"/>
      <c r="AZ1054" s="24"/>
      <c r="BA1054" s="24"/>
      <c r="BB1054" s="24"/>
      <c r="BC1054" s="24"/>
      <c r="BD1054" s="24"/>
      <c r="BE1054" s="24"/>
      <c r="BF1054" s="24"/>
      <c r="BG1054" s="24"/>
      <c r="BH1054" s="24"/>
      <c r="BI1054" s="24"/>
      <c r="BJ1054" s="24"/>
      <c r="BK1054" s="24"/>
      <c r="BL1054" s="24"/>
      <c r="BM1054" s="24"/>
      <c r="BN1054" s="24"/>
      <c r="BO1054" s="24"/>
      <c r="BP1054" s="24"/>
      <c r="BQ1054" s="24"/>
      <c r="BR1054" s="24"/>
    </row>
    <row r="1055" spans="1:70" ht="12.75">
      <c r="A1055" s="24"/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  <c r="AS1055" s="24"/>
      <c r="AT1055" s="24"/>
      <c r="AU1055" s="24"/>
      <c r="AV1055" s="24"/>
      <c r="AW1055" s="24"/>
      <c r="AX1055" s="24"/>
      <c r="AY1055" s="24"/>
      <c r="AZ1055" s="24"/>
      <c r="BA1055" s="24"/>
      <c r="BB1055" s="24"/>
      <c r="BC1055" s="24"/>
      <c r="BD1055" s="24"/>
      <c r="BE1055" s="24"/>
      <c r="BF1055" s="24"/>
      <c r="BG1055" s="24"/>
      <c r="BH1055" s="24"/>
      <c r="BI1055" s="24"/>
      <c r="BJ1055" s="24"/>
      <c r="BK1055" s="24"/>
      <c r="BL1055" s="24"/>
      <c r="BM1055" s="24"/>
      <c r="BN1055" s="24"/>
      <c r="BO1055" s="24"/>
      <c r="BP1055" s="24"/>
      <c r="BQ1055" s="24"/>
      <c r="BR1055" s="24"/>
    </row>
    <row r="1056" spans="1:70" ht="12.75">
      <c r="A1056" s="24"/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  <c r="AP1056" s="24"/>
      <c r="AQ1056" s="24"/>
      <c r="AR1056" s="24"/>
      <c r="AS1056" s="24"/>
      <c r="AT1056" s="24"/>
      <c r="AU1056" s="24"/>
      <c r="AV1056" s="24"/>
      <c r="AW1056" s="24"/>
      <c r="AX1056" s="24"/>
      <c r="AY1056" s="24"/>
      <c r="AZ1056" s="24"/>
      <c r="BA1056" s="24"/>
      <c r="BB1056" s="24"/>
      <c r="BC1056" s="24"/>
      <c r="BD1056" s="24"/>
      <c r="BE1056" s="24"/>
      <c r="BF1056" s="24"/>
      <c r="BG1056" s="24"/>
      <c r="BH1056" s="24"/>
      <c r="BI1056" s="24"/>
      <c r="BJ1056" s="24"/>
      <c r="BK1056" s="24"/>
      <c r="BL1056" s="24"/>
      <c r="BM1056" s="24"/>
      <c r="BN1056" s="24"/>
      <c r="BO1056" s="24"/>
      <c r="BP1056" s="24"/>
      <c r="BQ1056" s="24"/>
      <c r="BR1056" s="24"/>
    </row>
    <row r="1057" spans="1:70" ht="12.75">
      <c r="A1057" s="24"/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24"/>
      <c r="AP1057" s="24"/>
      <c r="AQ1057" s="24"/>
      <c r="AR1057" s="24"/>
      <c r="AS1057" s="24"/>
      <c r="AT1057" s="24"/>
      <c r="AU1057" s="24"/>
      <c r="AV1057" s="24"/>
      <c r="AW1057" s="24"/>
      <c r="AX1057" s="24"/>
      <c r="AY1057" s="24"/>
      <c r="AZ1057" s="24"/>
      <c r="BA1057" s="24"/>
      <c r="BB1057" s="24"/>
      <c r="BC1057" s="24"/>
      <c r="BD1057" s="24"/>
      <c r="BE1057" s="24"/>
      <c r="BF1057" s="24"/>
      <c r="BG1057" s="24"/>
      <c r="BH1057" s="24"/>
      <c r="BI1057" s="24"/>
      <c r="BJ1057" s="24"/>
      <c r="BK1057" s="24"/>
      <c r="BL1057" s="24"/>
      <c r="BM1057" s="24"/>
      <c r="BN1057" s="24"/>
      <c r="BO1057" s="24"/>
      <c r="BP1057" s="24"/>
      <c r="BQ1057" s="24"/>
      <c r="BR1057" s="24"/>
    </row>
    <row r="1058" spans="1:70" ht="12.75">
      <c r="A1058" s="24"/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24"/>
      <c r="AO1058" s="24"/>
      <c r="AP1058" s="24"/>
      <c r="AQ1058" s="24"/>
      <c r="AR1058" s="24"/>
      <c r="AS1058" s="24"/>
      <c r="AT1058" s="24"/>
      <c r="AU1058" s="24"/>
      <c r="AV1058" s="24"/>
      <c r="AW1058" s="24"/>
      <c r="AX1058" s="24"/>
      <c r="AY1058" s="24"/>
      <c r="AZ1058" s="24"/>
      <c r="BA1058" s="24"/>
      <c r="BB1058" s="24"/>
      <c r="BC1058" s="24"/>
      <c r="BD1058" s="24"/>
      <c r="BE1058" s="24"/>
      <c r="BF1058" s="24"/>
      <c r="BG1058" s="24"/>
      <c r="BH1058" s="24"/>
      <c r="BI1058" s="24"/>
      <c r="BJ1058" s="24"/>
      <c r="BK1058" s="24"/>
      <c r="BL1058" s="24"/>
      <c r="BM1058" s="24"/>
      <c r="BN1058" s="24"/>
      <c r="BO1058" s="24"/>
      <c r="BP1058" s="24"/>
      <c r="BQ1058" s="24"/>
      <c r="BR1058" s="24"/>
    </row>
    <row r="1059" spans="1:70" ht="12.75">
      <c r="A1059" s="24"/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24"/>
      <c r="AP1059" s="24"/>
      <c r="AQ1059" s="24"/>
      <c r="AR1059" s="24"/>
      <c r="AS1059" s="24"/>
      <c r="AT1059" s="24"/>
      <c r="AU1059" s="24"/>
      <c r="AV1059" s="24"/>
      <c r="AW1059" s="24"/>
      <c r="AX1059" s="24"/>
      <c r="AY1059" s="24"/>
      <c r="AZ1059" s="24"/>
      <c r="BA1059" s="24"/>
      <c r="BB1059" s="24"/>
      <c r="BC1059" s="24"/>
      <c r="BD1059" s="24"/>
      <c r="BE1059" s="24"/>
      <c r="BF1059" s="24"/>
      <c r="BG1059" s="24"/>
      <c r="BH1059" s="24"/>
      <c r="BI1059" s="24"/>
      <c r="BJ1059" s="24"/>
      <c r="BK1059" s="24"/>
      <c r="BL1059" s="24"/>
      <c r="BM1059" s="24"/>
      <c r="BN1059" s="24"/>
      <c r="BO1059" s="24"/>
      <c r="BP1059" s="24"/>
      <c r="BQ1059" s="24"/>
      <c r="BR1059" s="24"/>
    </row>
    <row r="1060" spans="1:70" ht="12.75">
      <c r="A1060" s="24"/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24"/>
      <c r="AO1060" s="24"/>
      <c r="AP1060" s="24"/>
      <c r="AQ1060" s="24"/>
      <c r="AR1060" s="24"/>
      <c r="AS1060" s="24"/>
      <c r="AT1060" s="24"/>
      <c r="AU1060" s="24"/>
      <c r="AV1060" s="24"/>
      <c r="AW1060" s="24"/>
      <c r="AX1060" s="24"/>
      <c r="AY1060" s="24"/>
      <c r="AZ1060" s="24"/>
      <c r="BA1060" s="24"/>
      <c r="BB1060" s="24"/>
      <c r="BC1060" s="24"/>
      <c r="BD1060" s="24"/>
      <c r="BE1060" s="24"/>
      <c r="BF1060" s="24"/>
      <c r="BG1060" s="24"/>
      <c r="BH1060" s="24"/>
      <c r="BI1060" s="24"/>
      <c r="BJ1060" s="24"/>
      <c r="BK1060" s="24"/>
      <c r="BL1060" s="24"/>
      <c r="BM1060" s="24"/>
      <c r="BN1060" s="24"/>
      <c r="BO1060" s="24"/>
      <c r="BP1060" s="24"/>
      <c r="BQ1060" s="24"/>
      <c r="BR1060" s="24"/>
    </row>
    <row r="1061" spans="1:70" ht="12.75">
      <c r="A1061" s="24"/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24"/>
      <c r="AP1061" s="24"/>
      <c r="AQ1061" s="24"/>
      <c r="AR1061" s="24"/>
      <c r="AS1061" s="24"/>
      <c r="AT1061" s="24"/>
      <c r="AU1061" s="24"/>
      <c r="AV1061" s="24"/>
      <c r="AW1061" s="24"/>
      <c r="AX1061" s="24"/>
      <c r="AY1061" s="24"/>
      <c r="AZ1061" s="24"/>
      <c r="BA1061" s="24"/>
      <c r="BB1061" s="24"/>
      <c r="BC1061" s="24"/>
      <c r="BD1061" s="24"/>
      <c r="BE1061" s="24"/>
      <c r="BF1061" s="24"/>
      <c r="BG1061" s="24"/>
      <c r="BH1061" s="24"/>
      <c r="BI1061" s="24"/>
      <c r="BJ1061" s="24"/>
      <c r="BK1061" s="24"/>
      <c r="BL1061" s="24"/>
      <c r="BM1061" s="24"/>
      <c r="BN1061" s="24"/>
      <c r="BO1061" s="24"/>
      <c r="BP1061" s="24"/>
      <c r="BQ1061" s="24"/>
      <c r="BR1061" s="24"/>
    </row>
    <row r="1062" spans="1:70" ht="12.75">
      <c r="A1062" s="24"/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24"/>
      <c r="AO1062" s="24"/>
      <c r="AP1062" s="24"/>
      <c r="AQ1062" s="24"/>
      <c r="AR1062" s="24"/>
      <c r="AS1062" s="24"/>
      <c r="AT1062" s="24"/>
      <c r="AU1062" s="24"/>
      <c r="AV1062" s="24"/>
      <c r="AW1062" s="24"/>
      <c r="AX1062" s="24"/>
      <c r="AY1062" s="24"/>
      <c r="AZ1062" s="24"/>
      <c r="BA1062" s="24"/>
      <c r="BB1062" s="24"/>
      <c r="BC1062" s="24"/>
      <c r="BD1062" s="24"/>
      <c r="BE1062" s="24"/>
      <c r="BF1062" s="24"/>
      <c r="BG1062" s="24"/>
      <c r="BH1062" s="24"/>
      <c r="BI1062" s="24"/>
      <c r="BJ1062" s="24"/>
      <c r="BK1062" s="24"/>
      <c r="BL1062" s="24"/>
      <c r="BM1062" s="24"/>
      <c r="BN1062" s="24"/>
      <c r="BO1062" s="24"/>
      <c r="BP1062" s="24"/>
      <c r="BQ1062" s="24"/>
      <c r="BR1062" s="24"/>
    </row>
    <row r="1063" spans="1:70" ht="12.75">
      <c r="A1063" s="24"/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24"/>
      <c r="AO1063" s="24"/>
      <c r="AP1063" s="24"/>
      <c r="AQ1063" s="24"/>
      <c r="AR1063" s="24"/>
      <c r="AS1063" s="24"/>
      <c r="AT1063" s="24"/>
      <c r="AU1063" s="24"/>
      <c r="AV1063" s="24"/>
      <c r="AW1063" s="24"/>
      <c r="AX1063" s="24"/>
      <c r="AY1063" s="24"/>
      <c r="AZ1063" s="24"/>
      <c r="BA1063" s="24"/>
      <c r="BB1063" s="24"/>
      <c r="BC1063" s="24"/>
      <c r="BD1063" s="24"/>
      <c r="BE1063" s="24"/>
      <c r="BF1063" s="24"/>
      <c r="BG1063" s="24"/>
      <c r="BH1063" s="24"/>
      <c r="BI1063" s="24"/>
      <c r="BJ1063" s="24"/>
      <c r="BK1063" s="24"/>
      <c r="BL1063" s="24"/>
      <c r="BM1063" s="24"/>
      <c r="BN1063" s="24"/>
      <c r="BO1063" s="24"/>
      <c r="BP1063" s="24"/>
      <c r="BQ1063" s="24"/>
      <c r="BR1063" s="24"/>
    </row>
    <row r="1064" spans="1:70" ht="12.75">
      <c r="A1064" s="24"/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24"/>
      <c r="AO1064" s="24"/>
      <c r="AP1064" s="24"/>
      <c r="AQ1064" s="24"/>
      <c r="AR1064" s="24"/>
      <c r="AS1064" s="24"/>
      <c r="AT1064" s="24"/>
      <c r="AU1064" s="24"/>
      <c r="AV1064" s="24"/>
      <c r="AW1064" s="24"/>
      <c r="AX1064" s="24"/>
      <c r="AY1064" s="24"/>
      <c r="AZ1064" s="24"/>
      <c r="BA1064" s="24"/>
      <c r="BB1064" s="24"/>
      <c r="BC1064" s="24"/>
      <c r="BD1064" s="24"/>
      <c r="BE1064" s="24"/>
      <c r="BF1064" s="24"/>
      <c r="BG1064" s="24"/>
      <c r="BH1064" s="24"/>
      <c r="BI1064" s="24"/>
      <c r="BJ1064" s="24"/>
      <c r="BK1064" s="24"/>
      <c r="BL1064" s="24"/>
      <c r="BM1064" s="24"/>
      <c r="BN1064" s="24"/>
      <c r="BO1064" s="24"/>
      <c r="BP1064" s="24"/>
      <c r="BQ1064" s="24"/>
      <c r="BR1064" s="24"/>
    </row>
    <row r="1065" spans="1:70" ht="12.75">
      <c r="A1065" s="24"/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24"/>
      <c r="AP1065" s="24"/>
      <c r="AQ1065" s="24"/>
      <c r="AR1065" s="24"/>
      <c r="AS1065" s="24"/>
      <c r="AT1065" s="24"/>
      <c r="AU1065" s="24"/>
      <c r="AV1065" s="24"/>
      <c r="AW1065" s="24"/>
      <c r="AX1065" s="24"/>
      <c r="AY1065" s="24"/>
      <c r="AZ1065" s="24"/>
      <c r="BA1065" s="24"/>
      <c r="BB1065" s="24"/>
      <c r="BC1065" s="24"/>
      <c r="BD1065" s="24"/>
      <c r="BE1065" s="24"/>
      <c r="BF1065" s="24"/>
      <c r="BG1065" s="24"/>
      <c r="BH1065" s="24"/>
      <c r="BI1065" s="24"/>
      <c r="BJ1065" s="24"/>
      <c r="BK1065" s="24"/>
      <c r="BL1065" s="24"/>
      <c r="BM1065" s="24"/>
      <c r="BN1065" s="24"/>
      <c r="BO1065" s="24"/>
      <c r="BP1065" s="24"/>
      <c r="BQ1065" s="24"/>
      <c r="BR1065" s="24"/>
    </row>
    <row r="1066" spans="1:70" ht="12.75">
      <c r="A1066" s="24"/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24"/>
      <c r="AO1066" s="24"/>
      <c r="AP1066" s="24"/>
      <c r="AQ1066" s="24"/>
      <c r="AR1066" s="24"/>
      <c r="AS1066" s="24"/>
      <c r="AT1066" s="24"/>
      <c r="AU1066" s="24"/>
      <c r="AV1066" s="24"/>
      <c r="AW1066" s="24"/>
      <c r="AX1066" s="24"/>
      <c r="AY1066" s="24"/>
      <c r="AZ1066" s="24"/>
      <c r="BA1066" s="24"/>
      <c r="BB1066" s="24"/>
      <c r="BC1066" s="24"/>
      <c r="BD1066" s="24"/>
      <c r="BE1066" s="24"/>
      <c r="BF1066" s="24"/>
      <c r="BG1066" s="24"/>
      <c r="BH1066" s="24"/>
      <c r="BI1066" s="24"/>
      <c r="BJ1066" s="24"/>
      <c r="BK1066" s="24"/>
      <c r="BL1066" s="24"/>
      <c r="BM1066" s="24"/>
      <c r="BN1066" s="24"/>
      <c r="BO1066" s="24"/>
      <c r="BP1066" s="24"/>
      <c r="BQ1066" s="24"/>
      <c r="BR1066" s="24"/>
    </row>
    <row r="1067" spans="1:70" ht="12.75">
      <c r="A1067" s="24"/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24"/>
      <c r="AP1067" s="24"/>
      <c r="AQ1067" s="24"/>
      <c r="AR1067" s="24"/>
      <c r="AS1067" s="24"/>
      <c r="AT1067" s="24"/>
      <c r="AU1067" s="24"/>
      <c r="AV1067" s="24"/>
      <c r="AW1067" s="24"/>
      <c r="AX1067" s="24"/>
      <c r="AY1067" s="24"/>
      <c r="AZ1067" s="24"/>
      <c r="BA1067" s="24"/>
      <c r="BB1067" s="24"/>
      <c r="BC1067" s="24"/>
      <c r="BD1067" s="24"/>
      <c r="BE1067" s="24"/>
      <c r="BF1067" s="24"/>
      <c r="BG1067" s="24"/>
      <c r="BH1067" s="24"/>
      <c r="BI1067" s="24"/>
      <c r="BJ1067" s="24"/>
      <c r="BK1067" s="24"/>
      <c r="BL1067" s="24"/>
      <c r="BM1067" s="24"/>
      <c r="BN1067" s="24"/>
      <c r="BO1067" s="24"/>
      <c r="BP1067" s="24"/>
      <c r="BQ1067" s="24"/>
      <c r="BR1067" s="24"/>
    </row>
    <row r="1068" spans="1:70" ht="12.75">
      <c r="A1068" s="24"/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24"/>
      <c r="AO1068" s="24"/>
      <c r="AP1068" s="24"/>
      <c r="AQ1068" s="24"/>
      <c r="AR1068" s="24"/>
      <c r="AS1068" s="24"/>
      <c r="AT1068" s="24"/>
      <c r="AU1068" s="24"/>
      <c r="AV1068" s="24"/>
      <c r="AW1068" s="24"/>
      <c r="AX1068" s="24"/>
      <c r="AY1068" s="24"/>
      <c r="AZ1068" s="24"/>
      <c r="BA1068" s="24"/>
      <c r="BB1068" s="24"/>
      <c r="BC1068" s="24"/>
      <c r="BD1068" s="24"/>
      <c r="BE1068" s="24"/>
      <c r="BF1068" s="24"/>
      <c r="BG1068" s="24"/>
      <c r="BH1068" s="24"/>
      <c r="BI1068" s="24"/>
      <c r="BJ1068" s="24"/>
      <c r="BK1068" s="24"/>
      <c r="BL1068" s="24"/>
      <c r="BM1068" s="24"/>
      <c r="BN1068" s="24"/>
      <c r="BO1068" s="24"/>
      <c r="BP1068" s="24"/>
      <c r="BQ1068" s="24"/>
      <c r="BR1068" s="24"/>
    </row>
    <row r="1069" spans="1:70" ht="12.75">
      <c r="A1069" s="24"/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24"/>
      <c r="AP1069" s="24"/>
      <c r="AQ1069" s="24"/>
      <c r="AR1069" s="24"/>
      <c r="AS1069" s="24"/>
      <c r="AT1069" s="24"/>
      <c r="AU1069" s="24"/>
      <c r="AV1069" s="24"/>
      <c r="AW1069" s="24"/>
      <c r="AX1069" s="24"/>
      <c r="AY1069" s="24"/>
      <c r="AZ1069" s="24"/>
      <c r="BA1069" s="24"/>
      <c r="BB1069" s="24"/>
      <c r="BC1069" s="24"/>
      <c r="BD1069" s="24"/>
      <c r="BE1069" s="24"/>
      <c r="BF1069" s="24"/>
      <c r="BG1069" s="24"/>
      <c r="BH1069" s="24"/>
      <c r="BI1069" s="24"/>
      <c r="BJ1069" s="24"/>
      <c r="BK1069" s="24"/>
      <c r="BL1069" s="24"/>
      <c r="BM1069" s="24"/>
      <c r="BN1069" s="24"/>
      <c r="BO1069" s="24"/>
      <c r="BP1069" s="24"/>
      <c r="BQ1069" s="24"/>
      <c r="BR1069" s="24"/>
    </row>
    <row r="1070" spans="1:70" ht="12.75">
      <c r="A1070" s="24"/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24"/>
      <c r="AO1070" s="24"/>
      <c r="AP1070" s="24"/>
      <c r="AQ1070" s="24"/>
      <c r="AR1070" s="24"/>
      <c r="AS1070" s="24"/>
      <c r="AT1070" s="24"/>
      <c r="AU1070" s="24"/>
      <c r="AV1070" s="24"/>
      <c r="AW1070" s="24"/>
      <c r="AX1070" s="24"/>
      <c r="AY1070" s="24"/>
      <c r="AZ1070" s="24"/>
      <c r="BA1070" s="24"/>
      <c r="BB1070" s="24"/>
      <c r="BC1070" s="24"/>
      <c r="BD1070" s="24"/>
      <c r="BE1070" s="24"/>
      <c r="BF1070" s="24"/>
      <c r="BG1070" s="24"/>
      <c r="BH1070" s="24"/>
      <c r="BI1070" s="24"/>
      <c r="BJ1070" s="24"/>
      <c r="BK1070" s="24"/>
      <c r="BL1070" s="24"/>
      <c r="BM1070" s="24"/>
      <c r="BN1070" s="24"/>
      <c r="BO1070" s="24"/>
      <c r="BP1070" s="24"/>
      <c r="BQ1070" s="24"/>
      <c r="BR1070" s="24"/>
    </row>
    <row r="1071" spans="1:70" ht="12.75">
      <c r="A1071" s="24"/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24"/>
      <c r="AP1071" s="24"/>
      <c r="AQ1071" s="24"/>
      <c r="AR1071" s="24"/>
      <c r="AS1071" s="24"/>
      <c r="AT1071" s="24"/>
      <c r="AU1071" s="24"/>
      <c r="AV1071" s="24"/>
      <c r="AW1071" s="24"/>
      <c r="AX1071" s="24"/>
      <c r="AY1071" s="24"/>
      <c r="AZ1071" s="24"/>
      <c r="BA1071" s="24"/>
      <c r="BB1071" s="24"/>
      <c r="BC1071" s="24"/>
      <c r="BD1071" s="24"/>
      <c r="BE1071" s="24"/>
      <c r="BF1071" s="24"/>
      <c r="BG1071" s="24"/>
      <c r="BH1071" s="24"/>
      <c r="BI1071" s="24"/>
      <c r="BJ1071" s="24"/>
      <c r="BK1071" s="24"/>
      <c r="BL1071" s="24"/>
      <c r="BM1071" s="24"/>
      <c r="BN1071" s="24"/>
      <c r="BO1071" s="24"/>
      <c r="BP1071" s="24"/>
      <c r="BQ1071" s="24"/>
      <c r="BR1071" s="24"/>
    </row>
    <row r="1072" spans="1:70" ht="12.75">
      <c r="A1072" s="24"/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24"/>
      <c r="AO1072" s="24"/>
      <c r="AP1072" s="24"/>
      <c r="AQ1072" s="24"/>
      <c r="AR1072" s="24"/>
      <c r="AS1072" s="24"/>
      <c r="AT1072" s="24"/>
      <c r="AU1072" s="24"/>
      <c r="AV1072" s="24"/>
      <c r="AW1072" s="24"/>
      <c r="AX1072" s="24"/>
      <c r="AY1072" s="24"/>
      <c r="AZ1072" s="24"/>
      <c r="BA1072" s="24"/>
      <c r="BB1072" s="24"/>
      <c r="BC1072" s="24"/>
      <c r="BD1072" s="24"/>
      <c r="BE1072" s="24"/>
      <c r="BF1072" s="24"/>
      <c r="BG1072" s="24"/>
      <c r="BH1072" s="24"/>
      <c r="BI1072" s="24"/>
      <c r="BJ1072" s="24"/>
      <c r="BK1072" s="24"/>
      <c r="BL1072" s="24"/>
      <c r="BM1072" s="24"/>
      <c r="BN1072" s="24"/>
      <c r="BO1072" s="24"/>
      <c r="BP1072" s="24"/>
      <c r="BQ1072" s="24"/>
      <c r="BR1072" s="24"/>
    </row>
    <row r="1073" spans="1:70" ht="12.75">
      <c r="A1073" s="24"/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24"/>
      <c r="AP1073" s="24"/>
      <c r="AQ1073" s="24"/>
      <c r="AR1073" s="24"/>
      <c r="AS1073" s="24"/>
      <c r="AT1073" s="24"/>
      <c r="AU1073" s="24"/>
      <c r="AV1073" s="24"/>
      <c r="AW1073" s="24"/>
      <c r="AX1073" s="24"/>
      <c r="AY1073" s="24"/>
      <c r="AZ1073" s="24"/>
      <c r="BA1073" s="24"/>
      <c r="BB1073" s="24"/>
      <c r="BC1073" s="24"/>
      <c r="BD1073" s="24"/>
      <c r="BE1073" s="24"/>
      <c r="BF1073" s="24"/>
      <c r="BG1073" s="24"/>
      <c r="BH1073" s="24"/>
      <c r="BI1073" s="24"/>
      <c r="BJ1073" s="24"/>
      <c r="BK1073" s="24"/>
      <c r="BL1073" s="24"/>
      <c r="BM1073" s="24"/>
      <c r="BN1073" s="24"/>
      <c r="BO1073" s="24"/>
      <c r="BP1073" s="24"/>
      <c r="BQ1073" s="24"/>
      <c r="BR1073" s="24"/>
    </row>
    <row r="1074" spans="1:70" ht="12.75">
      <c r="A1074" s="24"/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24"/>
      <c r="AO1074" s="24"/>
      <c r="AP1074" s="24"/>
      <c r="AQ1074" s="24"/>
      <c r="AR1074" s="24"/>
      <c r="AS1074" s="24"/>
      <c r="AT1074" s="24"/>
      <c r="AU1074" s="24"/>
      <c r="AV1074" s="24"/>
      <c r="AW1074" s="24"/>
      <c r="AX1074" s="24"/>
      <c r="AY1074" s="24"/>
      <c r="AZ1074" s="24"/>
      <c r="BA1074" s="24"/>
      <c r="BB1074" s="24"/>
      <c r="BC1074" s="24"/>
      <c r="BD1074" s="24"/>
      <c r="BE1074" s="24"/>
      <c r="BF1074" s="24"/>
      <c r="BG1074" s="24"/>
      <c r="BH1074" s="24"/>
      <c r="BI1074" s="24"/>
      <c r="BJ1074" s="24"/>
      <c r="BK1074" s="24"/>
      <c r="BL1074" s="24"/>
      <c r="BM1074" s="24"/>
      <c r="BN1074" s="24"/>
      <c r="BO1074" s="24"/>
      <c r="BP1074" s="24"/>
      <c r="BQ1074" s="24"/>
      <c r="BR1074" s="24"/>
    </row>
    <row r="1075" spans="1:70" ht="12.75">
      <c r="A1075" s="24"/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24"/>
      <c r="AP1075" s="24"/>
      <c r="AQ1075" s="24"/>
      <c r="AR1075" s="24"/>
      <c r="AS1075" s="24"/>
      <c r="AT1075" s="24"/>
      <c r="AU1075" s="24"/>
      <c r="AV1075" s="24"/>
      <c r="AW1075" s="24"/>
      <c r="AX1075" s="24"/>
      <c r="AY1075" s="24"/>
      <c r="AZ1075" s="24"/>
      <c r="BA1075" s="24"/>
      <c r="BB1075" s="24"/>
      <c r="BC1075" s="24"/>
      <c r="BD1075" s="24"/>
      <c r="BE1075" s="24"/>
      <c r="BF1075" s="24"/>
      <c r="BG1075" s="24"/>
      <c r="BH1075" s="24"/>
      <c r="BI1075" s="24"/>
      <c r="BJ1075" s="24"/>
      <c r="BK1075" s="24"/>
      <c r="BL1075" s="24"/>
      <c r="BM1075" s="24"/>
      <c r="BN1075" s="24"/>
      <c r="BO1075" s="24"/>
      <c r="BP1075" s="24"/>
      <c r="BQ1075" s="24"/>
      <c r="BR1075" s="24"/>
    </row>
    <row r="1076" spans="1:70" ht="12.75">
      <c r="A1076" s="24"/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24"/>
      <c r="AO1076" s="24"/>
      <c r="AP1076" s="24"/>
      <c r="AQ1076" s="24"/>
      <c r="AR1076" s="24"/>
      <c r="AS1076" s="24"/>
      <c r="AT1076" s="24"/>
      <c r="AU1076" s="24"/>
      <c r="AV1076" s="24"/>
      <c r="AW1076" s="24"/>
      <c r="AX1076" s="24"/>
      <c r="AY1076" s="24"/>
      <c r="AZ1076" s="24"/>
      <c r="BA1076" s="24"/>
      <c r="BB1076" s="24"/>
      <c r="BC1076" s="24"/>
      <c r="BD1076" s="24"/>
      <c r="BE1076" s="24"/>
      <c r="BF1076" s="24"/>
      <c r="BG1076" s="24"/>
      <c r="BH1076" s="24"/>
      <c r="BI1076" s="24"/>
      <c r="BJ1076" s="24"/>
      <c r="BK1076" s="24"/>
      <c r="BL1076" s="24"/>
      <c r="BM1076" s="24"/>
      <c r="BN1076" s="24"/>
      <c r="BO1076" s="24"/>
      <c r="BP1076" s="24"/>
      <c r="BQ1076" s="24"/>
      <c r="BR1076" s="24"/>
    </row>
    <row r="1077" spans="1:70" ht="12.75">
      <c r="A1077" s="24"/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24"/>
      <c r="AP1077" s="24"/>
      <c r="AQ1077" s="24"/>
      <c r="AR1077" s="24"/>
      <c r="AS1077" s="24"/>
      <c r="AT1077" s="24"/>
      <c r="AU1077" s="24"/>
      <c r="AV1077" s="24"/>
      <c r="AW1077" s="24"/>
      <c r="AX1077" s="24"/>
      <c r="AY1077" s="24"/>
      <c r="AZ1077" s="24"/>
      <c r="BA1077" s="24"/>
      <c r="BB1077" s="24"/>
      <c r="BC1077" s="24"/>
      <c r="BD1077" s="24"/>
      <c r="BE1077" s="24"/>
      <c r="BF1077" s="24"/>
      <c r="BG1077" s="24"/>
      <c r="BH1077" s="24"/>
      <c r="BI1077" s="24"/>
      <c r="BJ1077" s="24"/>
      <c r="BK1077" s="24"/>
      <c r="BL1077" s="24"/>
      <c r="BM1077" s="24"/>
      <c r="BN1077" s="24"/>
      <c r="BO1077" s="24"/>
      <c r="BP1077" s="24"/>
      <c r="BQ1077" s="24"/>
      <c r="BR1077" s="24"/>
    </row>
    <row r="1078" spans="1:70" ht="12.75">
      <c r="A1078" s="24"/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24"/>
      <c r="AO1078" s="24"/>
      <c r="AP1078" s="24"/>
      <c r="AQ1078" s="24"/>
      <c r="AR1078" s="24"/>
      <c r="AS1078" s="24"/>
      <c r="AT1078" s="24"/>
      <c r="AU1078" s="24"/>
      <c r="AV1078" s="24"/>
      <c r="AW1078" s="24"/>
      <c r="AX1078" s="24"/>
      <c r="AY1078" s="24"/>
      <c r="AZ1078" s="24"/>
      <c r="BA1078" s="24"/>
      <c r="BB1078" s="24"/>
      <c r="BC1078" s="24"/>
      <c r="BD1078" s="24"/>
      <c r="BE1078" s="24"/>
      <c r="BF1078" s="24"/>
      <c r="BG1078" s="24"/>
      <c r="BH1078" s="24"/>
      <c r="BI1078" s="24"/>
      <c r="BJ1078" s="24"/>
      <c r="BK1078" s="24"/>
      <c r="BL1078" s="24"/>
      <c r="BM1078" s="24"/>
      <c r="BN1078" s="24"/>
      <c r="BO1078" s="24"/>
      <c r="BP1078" s="24"/>
      <c r="BQ1078" s="24"/>
      <c r="BR1078" s="24"/>
    </row>
    <row r="1079" spans="1:70" ht="12.75">
      <c r="A1079" s="24"/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  <c r="AP1079" s="24"/>
      <c r="AQ1079" s="24"/>
      <c r="AR1079" s="24"/>
      <c r="AS1079" s="24"/>
      <c r="AT1079" s="24"/>
      <c r="AU1079" s="24"/>
      <c r="AV1079" s="24"/>
      <c r="AW1079" s="24"/>
      <c r="AX1079" s="24"/>
      <c r="AY1079" s="24"/>
      <c r="AZ1079" s="24"/>
      <c r="BA1079" s="24"/>
      <c r="BB1079" s="24"/>
      <c r="BC1079" s="24"/>
      <c r="BD1079" s="24"/>
      <c r="BE1079" s="24"/>
      <c r="BF1079" s="24"/>
      <c r="BG1079" s="24"/>
      <c r="BH1079" s="24"/>
      <c r="BI1079" s="24"/>
      <c r="BJ1079" s="24"/>
      <c r="BK1079" s="24"/>
      <c r="BL1079" s="24"/>
      <c r="BM1079" s="24"/>
      <c r="BN1079" s="24"/>
      <c r="BO1079" s="24"/>
      <c r="BP1079" s="24"/>
      <c r="BQ1079" s="24"/>
      <c r="BR1079" s="24"/>
    </row>
    <row r="1080" spans="1:70" ht="12.75">
      <c r="A1080" s="24"/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  <c r="AP1080" s="24"/>
      <c r="AQ1080" s="24"/>
      <c r="AR1080" s="24"/>
      <c r="AS1080" s="24"/>
      <c r="AT1080" s="24"/>
      <c r="AU1080" s="24"/>
      <c r="AV1080" s="24"/>
      <c r="AW1080" s="24"/>
      <c r="AX1080" s="24"/>
      <c r="AY1080" s="24"/>
      <c r="AZ1080" s="24"/>
      <c r="BA1080" s="24"/>
      <c r="BB1080" s="24"/>
      <c r="BC1080" s="24"/>
      <c r="BD1080" s="24"/>
      <c r="BE1080" s="24"/>
      <c r="BF1080" s="24"/>
      <c r="BG1080" s="24"/>
      <c r="BH1080" s="24"/>
      <c r="BI1080" s="24"/>
      <c r="BJ1080" s="24"/>
      <c r="BK1080" s="24"/>
      <c r="BL1080" s="24"/>
      <c r="BM1080" s="24"/>
      <c r="BN1080" s="24"/>
      <c r="BO1080" s="24"/>
      <c r="BP1080" s="24"/>
      <c r="BQ1080" s="24"/>
      <c r="BR1080" s="24"/>
    </row>
    <row r="1081" spans="1:70" ht="12.75">
      <c r="A1081" s="24"/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24"/>
      <c r="AP1081" s="24"/>
      <c r="AQ1081" s="24"/>
      <c r="AR1081" s="24"/>
      <c r="AS1081" s="24"/>
      <c r="AT1081" s="24"/>
      <c r="AU1081" s="24"/>
      <c r="AV1081" s="24"/>
      <c r="AW1081" s="24"/>
      <c r="AX1081" s="24"/>
      <c r="AY1081" s="24"/>
      <c r="AZ1081" s="24"/>
      <c r="BA1081" s="24"/>
      <c r="BB1081" s="24"/>
      <c r="BC1081" s="24"/>
      <c r="BD1081" s="24"/>
      <c r="BE1081" s="24"/>
      <c r="BF1081" s="24"/>
      <c r="BG1081" s="24"/>
      <c r="BH1081" s="24"/>
      <c r="BI1081" s="24"/>
      <c r="BJ1081" s="24"/>
      <c r="BK1081" s="24"/>
      <c r="BL1081" s="24"/>
      <c r="BM1081" s="24"/>
      <c r="BN1081" s="24"/>
      <c r="BO1081" s="24"/>
      <c r="BP1081" s="24"/>
      <c r="BQ1081" s="24"/>
      <c r="BR1081" s="24"/>
    </row>
    <row r="1082" spans="1:70" ht="12.75">
      <c r="A1082" s="24"/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24"/>
      <c r="AO1082" s="24"/>
      <c r="AP1082" s="24"/>
      <c r="AQ1082" s="24"/>
      <c r="AR1082" s="24"/>
      <c r="AS1082" s="24"/>
      <c r="AT1082" s="24"/>
      <c r="AU1082" s="24"/>
      <c r="AV1082" s="24"/>
      <c r="AW1082" s="24"/>
      <c r="AX1082" s="24"/>
      <c r="AY1082" s="24"/>
      <c r="AZ1082" s="24"/>
      <c r="BA1082" s="24"/>
      <c r="BB1082" s="24"/>
      <c r="BC1082" s="24"/>
      <c r="BD1082" s="24"/>
      <c r="BE1082" s="24"/>
      <c r="BF1082" s="24"/>
      <c r="BG1082" s="24"/>
      <c r="BH1082" s="24"/>
      <c r="BI1082" s="24"/>
      <c r="BJ1082" s="24"/>
      <c r="BK1082" s="24"/>
      <c r="BL1082" s="24"/>
      <c r="BM1082" s="24"/>
      <c r="BN1082" s="24"/>
      <c r="BO1082" s="24"/>
      <c r="BP1082" s="24"/>
      <c r="BQ1082" s="24"/>
      <c r="BR1082" s="24"/>
    </row>
    <row r="1083" spans="1:70" ht="12.75">
      <c r="A1083" s="24"/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24"/>
      <c r="AP1083" s="24"/>
      <c r="AQ1083" s="24"/>
      <c r="AR1083" s="24"/>
      <c r="AS1083" s="24"/>
      <c r="AT1083" s="24"/>
      <c r="AU1083" s="24"/>
      <c r="AV1083" s="24"/>
      <c r="AW1083" s="24"/>
      <c r="AX1083" s="24"/>
      <c r="AY1083" s="24"/>
      <c r="AZ1083" s="24"/>
      <c r="BA1083" s="24"/>
      <c r="BB1083" s="24"/>
      <c r="BC1083" s="24"/>
      <c r="BD1083" s="24"/>
      <c r="BE1083" s="24"/>
      <c r="BF1083" s="24"/>
      <c r="BG1083" s="24"/>
      <c r="BH1083" s="24"/>
      <c r="BI1083" s="24"/>
      <c r="BJ1083" s="24"/>
      <c r="BK1083" s="24"/>
      <c r="BL1083" s="24"/>
      <c r="BM1083" s="24"/>
      <c r="BN1083" s="24"/>
      <c r="BO1083" s="24"/>
      <c r="BP1083" s="24"/>
      <c r="BQ1083" s="24"/>
      <c r="BR1083" s="24"/>
    </row>
    <row r="1084" spans="1:70" ht="12.75">
      <c r="A1084" s="24"/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/>
      <c r="AK1084" s="24"/>
      <c r="AL1084" s="24"/>
      <c r="AM1084" s="24"/>
      <c r="AN1084" s="24"/>
      <c r="AO1084" s="24"/>
      <c r="AP1084" s="24"/>
      <c r="AQ1084" s="24"/>
      <c r="AR1084" s="24"/>
      <c r="AS1084" s="24"/>
      <c r="AT1084" s="24"/>
      <c r="AU1084" s="24"/>
      <c r="AV1084" s="24"/>
      <c r="AW1084" s="24"/>
      <c r="AX1084" s="24"/>
      <c r="AY1084" s="24"/>
      <c r="AZ1084" s="24"/>
      <c r="BA1084" s="24"/>
      <c r="BB1084" s="24"/>
      <c r="BC1084" s="24"/>
      <c r="BD1084" s="24"/>
      <c r="BE1084" s="24"/>
      <c r="BF1084" s="24"/>
      <c r="BG1084" s="24"/>
      <c r="BH1084" s="24"/>
      <c r="BI1084" s="24"/>
      <c r="BJ1084" s="24"/>
      <c r="BK1084" s="24"/>
      <c r="BL1084" s="24"/>
      <c r="BM1084" s="24"/>
      <c r="BN1084" s="24"/>
      <c r="BO1084" s="24"/>
      <c r="BP1084" s="24"/>
      <c r="BQ1084" s="24"/>
      <c r="BR1084" s="24"/>
    </row>
    <row r="1085" spans="1:70" ht="12.75">
      <c r="A1085" s="24"/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24"/>
      <c r="AP1085" s="24"/>
      <c r="AQ1085" s="24"/>
      <c r="AR1085" s="24"/>
      <c r="AS1085" s="24"/>
      <c r="AT1085" s="24"/>
      <c r="AU1085" s="24"/>
      <c r="AV1085" s="24"/>
      <c r="AW1085" s="24"/>
      <c r="AX1085" s="24"/>
      <c r="AY1085" s="24"/>
      <c r="AZ1085" s="24"/>
      <c r="BA1085" s="24"/>
      <c r="BB1085" s="24"/>
      <c r="BC1085" s="24"/>
      <c r="BD1085" s="24"/>
      <c r="BE1085" s="24"/>
      <c r="BF1085" s="24"/>
      <c r="BG1085" s="24"/>
      <c r="BH1085" s="24"/>
      <c r="BI1085" s="24"/>
      <c r="BJ1085" s="24"/>
      <c r="BK1085" s="24"/>
      <c r="BL1085" s="24"/>
      <c r="BM1085" s="24"/>
      <c r="BN1085" s="24"/>
      <c r="BO1085" s="24"/>
      <c r="BP1085" s="24"/>
      <c r="BQ1085" s="24"/>
      <c r="BR1085" s="24"/>
    </row>
    <row r="1086" spans="1:70" ht="12.75">
      <c r="A1086" s="24"/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24"/>
      <c r="AO1086" s="24"/>
      <c r="AP1086" s="24"/>
      <c r="AQ1086" s="24"/>
      <c r="AR1086" s="24"/>
      <c r="AS1086" s="24"/>
      <c r="AT1086" s="24"/>
      <c r="AU1086" s="24"/>
      <c r="AV1086" s="24"/>
      <c r="AW1086" s="24"/>
      <c r="AX1086" s="24"/>
      <c r="AY1086" s="24"/>
      <c r="AZ1086" s="24"/>
      <c r="BA1086" s="24"/>
      <c r="BB1086" s="24"/>
      <c r="BC1086" s="24"/>
      <c r="BD1086" s="24"/>
      <c r="BE1086" s="24"/>
      <c r="BF1086" s="24"/>
      <c r="BG1086" s="24"/>
      <c r="BH1086" s="24"/>
      <c r="BI1086" s="24"/>
      <c r="BJ1086" s="24"/>
      <c r="BK1086" s="24"/>
      <c r="BL1086" s="24"/>
      <c r="BM1086" s="24"/>
      <c r="BN1086" s="24"/>
      <c r="BO1086" s="24"/>
      <c r="BP1086" s="24"/>
      <c r="BQ1086" s="24"/>
      <c r="BR1086" s="24"/>
    </row>
    <row r="1087" spans="1:70" ht="12.75">
      <c r="A1087" s="24"/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24"/>
      <c r="AP1087" s="24"/>
      <c r="AQ1087" s="24"/>
      <c r="AR1087" s="24"/>
      <c r="AS1087" s="24"/>
      <c r="AT1087" s="24"/>
      <c r="AU1087" s="24"/>
      <c r="AV1087" s="24"/>
      <c r="AW1087" s="24"/>
      <c r="AX1087" s="24"/>
      <c r="AY1087" s="24"/>
      <c r="AZ1087" s="24"/>
      <c r="BA1087" s="24"/>
      <c r="BB1087" s="24"/>
      <c r="BC1087" s="24"/>
      <c r="BD1087" s="24"/>
      <c r="BE1087" s="24"/>
      <c r="BF1087" s="24"/>
      <c r="BG1087" s="24"/>
      <c r="BH1087" s="24"/>
      <c r="BI1087" s="24"/>
      <c r="BJ1087" s="24"/>
      <c r="BK1087" s="24"/>
      <c r="BL1087" s="24"/>
      <c r="BM1087" s="24"/>
      <c r="BN1087" s="24"/>
      <c r="BO1087" s="24"/>
      <c r="BP1087" s="24"/>
      <c r="BQ1087" s="24"/>
      <c r="BR1087" s="24"/>
    </row>
    <row r="1088" spans="1:70" ht="12.75">
      <c r="A1088" s="24"/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24"/>
      <c r="AO1088" s="24"/>
      <c r="AP1088" s="24"/>
      <c r="AQ1088" s="24"/>
      <c r="AR1088" s="24"/>
      <c r="AS1088" s="24"/>
      <c r="AT1088" s="24"/>
      <c r="AU1088" s="24"/>
      <c r="AV1088" s="24"/>
      <c r="AW1088" s="24"/>
      <c r="AX1088" s="24"/>
      <c r="AY1088" s="24"/>
      <c r="AZ1088" s="24"/>
      <c r="BA1088" s="24"/>
      <c r="BB1088" s="24"/>
      <c r="BC1088" s="24"/>
      <c r="BD1088" s="24"/>
      <c r="BE1088" s="24"/>
      <c r="BF1088" s="24"/>
      <c r="BG1088" s="24"/>
      <c r="BH1088" s="24"/>
      <c r="BI1088" s="24"/>
      <c r="BJ1088" s="24"/>
      <c r="BK1088" s="24"/>
      <c r="BL1088" s="24"/>
      <c r="BM1088" s="24"/>
      <c r="BN1088" s="24"/>
      <c r="BO1088" s="24"/>
      <c r="BP1088" s="24"/>
      <c r="BQ1088" s="24"/>
      <c r="BR1088" s="24"/>
    </row>
    <row r="1089" spans="1:70" ht="12.75">
      <c r="A1089" s="24"/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24"/>
      <c r="AP1089" s="24"/>
      <c r="AQ1089" s="24"/>
      <c r="AR1089" s="24"/>
      <c r="AS1089" s="24"/>
      <c r="AT1089" s="24"/>
      <c r="AU1089" s="24"/>
      <c r="AV1089" s="24"/>
      <c r="AW1089" s="24"/>
      <c r="AX1089" s="24"/>
      <c r="AY1089" s="24"/>
      <c r="AZ1089" s="24"/>
      <c r="BA1089" s="24"/>
      <c r="BB1089" s="24"/>
      <c r="BC1089" s="24"/>
      <c r="BD1089" s="24"/>
      <c r="BE1089" s="24"/>
      <c r="BF1089" s="24"/>
      <c r="BG1089" s="24"/>
      <c r="BH1089" s="24"/>
      <c r="BI1089" s="24"/>
      <c r="BJ1089" s="24"/>
      <c r="BK1089" s="24"/>
      <c r="BL1089" s="24"/>
      <c r="BM1089" s="24"/>
      <c r="BN1089" s="24"/>
      <c r="BO1089" s="24"/>
      <c r="BP1089" s="24"/>
      <c r="BQ1089" s="24"/>
      <c r="BR1089" s="24"/>
    </row>
    <row r="1090" spans="1:70" ht="12.75">
      <c r="A1090" s="24"/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24"/>
      <c r="AO1090" s="24"/>
      <c r="AP1090" s="24"/>
      <c r="AQ1090" s="24"/>
      <c r="AR1090" s="24"/>
      <c r="AS1090" s="24"/>
      <c r="AT1090" s="24"/>
      <c r="AU1090" s="24"/>
      <c r="AV1090" s="24"/>
      <c r="AW1090" s="24"/>
      <c r="AX1090" s="24"/>
      <c r="AY1090" s="24"/>
      <c r="AZ1090" s="24"/>
      <c r="BA1090" s="24"/>
      <c r="BB1090" s="24"/>
      <c r="BC1090" s="24"/>
      <c r="BD1090" s="24"/>
      <c r="BE1090" s="24"/>
      <c r="BF1090" s="24"/>
      <c r="BG1090" s="24"/>
      <c r="BH1090" s="24"/>
      <c r="BI1090" s="24"/>
      <c r="BJ1090" s="24"/>
      <c r="BK1090" s="24"/>
      <c r="BL1090" s="24"/>
      <c r="BM1090" s="24"/>
      <c r="BN1090" s="24"/>
      <c r="BO1090" s="24"/>
      <c r="BP1090" s="24"/>
      <c r="BQ1090" s="24"/>
      <c r="BR1090" s="24"/>
    </row>
    <row r="1091" spans="1:70" ht="12.75">
      <c r="A1091" s="24"/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24"/>
      <c r="AP1091" s="24"/>
      <c r="AQ1091" s="24"/>
      <c r="AR1091" s="24"/>
      <c r="AS1091" s="24"/>
      <c r="AT1091" s="24"/>
      <c r="AU1091" s="24"/>
      <c r="AV1091" s="24"/>
      <c r="AW1091" s="24"/>
      <c r="AX1091" s="24"/>
      <c r="AY1091" s="24"/>
      <c r="AZ1091" s="24"/>
      <c r="BA1091" s="24"/>
      <c r="BB1091" s="24"/>
      <c r="BC1091" s="24"/>
      <c r="BD1091" s="24"/>
      <c r="BE1091" s="24"/>
      <c r="BF1091" s="24"/>
      <c r="BG1091" s="24"/>
      <c r="BH1091" s="24"/>
      <c r="BI1091" s="24"/>
      <c r="BJ1091" s="24"/>
      <c r="BK1091" s="24"/>
      <c r="BL1091" s="24"/>
      <c r="BM1091" s="24"/>
      <c r="BN1091" s="24"/>
      <c r="BO1091" s="24"/>
      <c r="BP1091" s="24"/>
      <c r="BQ1091" s="24"/>
      <c r="BR1091" s="24"/>
    </row>
    <row r="1092" spans="1:70" ht="12.75">
      <c r="A1092" s="24"/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  <c r="AS1092" s="24"/>
      <c r="AT1092" s="24"/>
      <c r="AU1092" s="24"/>
      <c r="AV1092" s="24"/>
      <c r="AW1092" s="24"/>
      <c r="AX1092" s="24"/>
      <c r="AY1092" s="24"/>
      <c r="AZ1092" s="24"/>
      <c r="BA1092" s="24"/>
      <c r="BB1092" s="24"/>
      <c r="BC1092" s="24"/>
      <c r="BD1092" s="24"/>
      <c r="BE1092" s="24"/>
      <c r="BF1092" s="24"/>
      <c r="BG1092" s="24"/>
      <c r="BH1092" s="24"/>
      <c r="BI1092" s="24"/>
      <c r="BJ1092" s="24"/>
      <c r="BK1092" s="24"/>
      <c r="BL1092" s="24"/>
      <c r="BM1092" s="24"/>
      <c r="BN1092" s="24"/>
      <c r="BO1092" s="24"/>
      <c r="BP1092" s="24"/>
      <c r="BQ1092" s="24"/>
      <c r="BR1092" s="24"/>
    </row>
    <row r="1093" spans="1:70" ht="12.75">
      <c r="A1093" s="24"/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24"/>
      <c r="AP1093" s="24"/>
      <c r="AQ1093" s="24"/>
      <c r="AR1093" s="24"/>
      <c r="AS1093" s="24"/>
      <c r="AT1093" s="24"/>
      <c r="AU1093" s="24"/>
      <c r="AV1093" s="24"/>
      <c r="AW1093" s="24"/>
      <c r="AX1093" s="24"/>
      <c r="AY1093" s="24"/>
      <c r="AZ1093" s="24"/>
      <c r="BA1093" s="24"/>
      <c r="BB1093" s="24"/>
      <c r="BC1093" s="24"/>
      <c r="BD1093" s="24"/>
      <c r="BE1093" s="24"/>
      <c r="BF1093" s="24"/>
      <c r="BG1093" s="24"/>
      <c r="BH1093" s="24"/>
      <c r="BI1093" s="24"/>
      <c r="BJ1093" s="24"/>
      <c r="BK1093" s="24"/>
      <c r="BL1093" s="24"/>
      <c r="BM1093" s="24"/>
      <c r="BN1093" s="24"/>
      <c r="BO1093" s="24"/>
      <c r="BP1093" s="24"/>
      <c r="BQ1093" s="24"/>
      <c r="BR1093" s="24"/>
    </row>
    <row r="1094" spans="1:70" ht="12.75">
      <c r="A1094" s="24"/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24"/>
      <c r="AO1094" s="24"/>
      <c r="AP1094" s="24"/>
      <c r="AQ1094" s="24"/>
      <c r="AR1094" s="24"/>
      <c r="AS1094" s="24"/>
      <c r="AT1094" s="24"/>
      <c r="AU1094" s="24"/>
      <c r="AV1094" s="24"/>
      <c r="AW1094" s="24"/>
      <c r="AX1094" s="24"/>
      <c r="AY1094" s="24"/>
      <c r="AZ1094" s="24"/>
      <c r="BA1094" s="24"/>
      <c r="BB1094" s="24"/>
      <c r="BC1094" s="24"/>
      <c r="BD1094" s="24"/>
      <c r="BE1094" s="24"/>
      <c r="BF1094" s="24"/>
      <c r="BG1094" s="24"/>
      <c r="BH1094" s="24"/>
      <c r="BI1094" s="24"/>
      <c r="BJ1094" s="24"/>
      <c r="BK1094" s="24"/>
      <c r="BL1094" s="24"/>
      <c r="BM1094" s="24"/>
      <c r="BN1094" s="24"/>
      <c r="BO1094" s="24"/>
      <c r="BP1094" s="24"/>
      <c r="BQ1094" s="24"/>
      <c r="BR1094" s="24"/>
    </row>
    <row r="1095" spans="1:70" ht="12.75">
      <c r="A1095" s="24"/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24"/>
      <c r="AP1095" s="24"/>
      <c r="AQ1095" s="24"/>
      <c r="AR1095" s="24"/>
      <c r="AS1095" s="24"/>
      <c r="AT1095" s="24"/>
      <c r="AU1095" s="24"/>
      <c r="AV1095" s="24"/>
      <c r="AW1095" s="24"/>
      <c r="AX1095" s="24"/>
      <c r="AY1095" s="24"/>
      <c r="AZ1095" s="24"/>
      <c r="BA1095" s="24"/>
      <c r="BB1095" s="24"/>
      <c r="BC1095" s="24"/>
      <c r="BD1095" s="24"/>
      <c r="BE1095" s="24"/>
      <c r="BF1095" s="24"/>
      <c r="BG1095" s="24"/>
      <c r="BH1095" s="24"/>
      <c r="BI1095" s="24"/>
      <c r="BJ1095" s="24"/>
      <c r="BK1095" s="24"/>
      <c r="BL1095" s="24"/>
      <c r="BM1095" s="24"/>
      <c r="BN1095" s="24"/>
      <c r="BO1095" s="24"/>
      <c r="BP1095" s="24"/>
      <c r="BQ1095" s="24"/>
      <c r="BR1095" s="24"/>
    </row>
    <row r="1096" spans="1:70" ht="12.75">
      <c r="A1096" s="24"/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24"/>
      <c r="AO1096" s="24"/>
      <c r="AP1096" s="24"/>
      <c r="AQ1096" s="24"/>
      <c r="AR1096" s="24"/>
      <c r="AS1096" s="24"/>
      <c r="AT1096" s="24"/>
      <c r="AU1096" s="24"/>
      <c r="AV1096" s="24"/>
      <c r="AW1096" s="24"/>
      <c r="AX1096" s="24"/>
      <c r="AY1096" s="24"/>
      <c r="AZ1096" s="24"/>
      <c r="BA1096" s="24"/>
      <c r="BB1096" s="24"/>
      <c r="BC1096" s="24"/>
      <c r="BD1096" s="24"/>
      <c r="BE1096" s="24"/>
      <c r="BF1096" s="24"/>
      <c r="BG1096" s="24"/>
      <c r="BH1096" s="24"/>
      <c r="BI1096" s="24"/>
      <c r="BJ1096" s="24"/>
      <c r="BK1096" s="24"/>
      <c r="BL1096" s="24"/>
      <c r="BM1096" s="24"/>
      <c r="BN1096" s="24"/>
      <c r="BO1096" s="24"/>
      <c r="BP1096" s="24"/>
      <c r="BQ1096" s="24"/>
      <c r="BR1096" s="24"/>
    </row>
    <row r="1097" spans="1:70" ht="12.75">
      <c r="A1097" s="24"/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24"/>
      <c r="AP1097" s="24"/>
      <c r="AQ1097" s="24"/>
      <c r="AR1097" s="24"/>
      <c r="AS1097" s="24"/>
      <c r="AT1097" s="24"/>
      <c r="AU1097" s="24"/>
      <c r="AV1097" s="24"/>
      <c r="AW1097" s="24"/>
      <c r="AX1097" s="24"/>
      <c r="AY1097" s="24"/>
      <c r="AZ1097" s="24"/>
      <c r="BA1097" s="24"/>
      <c r="BB1097" s="24"/>
      <c r="BC1097" s="24"/>
      <c r="BD1097" s="24"/>
      <c r="BE1097" s="24"/>
      <c r="BF1097" s="24"/>
      <c r="BG1097" s="24"/>
      <c r="BH1097" s="24"/>
      <c r="BI1097" s="24"/>
      <c r="BJ1097" s="24"/>
      <c r="BK1097" s="24"/>
      <c r="BL1097" s="24"/>
      <c r="BM1097" s="24"/>
      <c r="BN1097" s="24"/>
      <c r="BO1097" s="24"/>
      <c r="BP1097" s="24"/>
      <c r="BQ1097" s="24"/>
      <c r="BR1097" s="24"/>
    </row>
    <row r="1098" spans="1:70" ht="12.75">
      <c r="A1098" s="24"/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/>
      <c r="AK1098" s="24"/>
      <c r="AL1098" s="24"/>
      <c r="AM1098" s="24"/>
      <c r="AN1098" s="24"/>
      <c r="AO1098" s="24"/>
      <c r="AP1098" s="24"/>
      <c r="AQ1098" s="24"/>
      <c r="AR1098" s="24"/>
      <c r="AS1098" s="24"/>
      <c r="AT1098" s="24"/>
      <c r="AU1098" s="24"/>
      <c r="AV1098" s="24"/>
      <c r="AW1098" s="24"/>
      <c r="AX1098" s="24"/>
      <c r="AY1098" s="24"/>
      <c r="AZ1098" s="24"/>
      <c r="BA1098" s="24"/>
      <c r="BB1098" s="24"/>
      <c r="BC1098" s="24"/>
      <c r="BD1098" s="24"/>
      <c r="BE1098" s="24"/>
      <c r="BF1098" s="24"/>
      <c r="BG1098" s="24"/>
      <c r="BH1098" s="24"/>
      <c r="BI1098" s="24"/>
      <c r="BJ1098" s="24"/>
      <c r="BK1098" s="24"/>
      <c r="BL1098" s="24"/>
      <c r="BM1098" s="24"/>
      <c r="BN1098" s="24"/>
      <c r="BO1098" s="24"/>
      <c r="BP1098" s="24"/>
      <c r="BQ1098" s="24"/>
      <c r="BR1098" s="24"/>
    </row>
    <row r="1099" spans="1:70" ht="12.75">
      <c r="A1099" s="24"/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24"/>
      <c r="AO1099" s="24"/>
      <c r="AP1099" s="24"/>
      <c r="AQ1099" s="24"/>
      <c r="AR1099" s="24"/>
      <c r="AS1099" s="24"/>
      <c r="AT1099" s="24"/>
      <c r="AU1099" s="24"/>
      <c r="AV1099" s="24"/>
      <c r="AW1099" s="24"/>
      <c r="AX1099" s="24"/>
      <c r="AY1099" s="24"/>
      <c r="AZ1099" s="24"/>
      <c r="BA1099" s="24"/>
      <c r="BB1099" s="24"/>
      <c r="BC1099" s="24"/>
      <c r="BD1099" s="24"/>
      <c r="BE1099" s="24"/>
      <c r="BF1099" s="24"/>
      <c r="BG1099" s="24"/>
      <c r="BH1099" s="24"/>
      <c r="BI1099" s="24"/>
      <c r="BJ1099" s="24"/>
      <c r="BK1099" s="24"/>
      <c r="BL1099" s="24"/>
      <c r="BM1099" s="24"/>
      <c r="BN1099" s="24"/>
      <c r="BO1099" s="24"/>
      <c r="BP1099" s="24"/>
      <c r="BQ1099" s="24"/>
      <c r="BR1099" s="24"/>
    </row>
    <row r="1100" spans="1:70" ht="12.75">
      <c r="A1100" s="24"/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/>
      <c r="AK1100" s="24"/>
      <c r="AL1100" s="24"/>
      <c r="AM1100" s="24"/>
      <c r="AN1100" s="24"/>
      <c r="AO1100" s="24"/>
      <c r="AP1100" s="24"/>
      <c r="AQ1100" s="24"/>
      <c r="AR1100" s="24"/>
      <c r="AS1100" s="24"/>
      <c r="AT1100" s="24"/>
      <c r="AU1100" s="24"/>
      <c r="AV1100" s="24"/>
      <c r="AW1100" s="24"/>
      <c r="AX1100" s="24"/>
      <c r="AY1100" s="24"/>
      <c r="AZ1100" s="24"/>
      <c r="BA1100" s="24"/>
      <c r="BB1100" s="24"/>
      <c r="BC1100" s="24"/>
      <c r="BD1100" s="24"/>
      <c r="BE1100" s="24"/>
      <c r="BF1100" s="24"/>
      <c r="BG1100" s="24"/>
      <c r="BH1100" s="24"/>
      <c r="BI1100" s="24"/>
      <c r="BJ1100" s="24"/>
      <c r="BK1100" s="24"/>
      <c r="BL1100" s="24"/>
      <c r="BM1100" s="24"/>
      <c r="BN1100" s="24"/>
      <c r="BO1100" s="24"/>
      <c r="BP1100" s="24"/>
      <c r="BQ1100" s="24"/>
      <c r="BR1100" s="24"/>
    </row>
    <row r="1101" spans="1:70" ht="12.75">
      <c r="A1101" s="24"/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24"/>
      <c r="AO1101" s="24"/>
      <c r="AP1101" s="24"/>
      <c r="AQ1101" s="24"/>
      <c r="AR1101" s="24"/>
      <c r="AS1101" s="24"/>
      <c r="AT1101" s="24"/>
      <c r="AU1101" s="24"/>
      <c r="AV1101" s="24"/>
      <c r="AW1101" s="24"/>
      <c r="AX1101" s="24"/>
      <c r="AY1101" s="24"/>
      <c r="AZ1101" s="24"/>
      <c r="BA1101" s="24"/>
      <c r="BB1101" s="24"/>
      <c r="BC1101" s="24"/>
      <c r="BD1101" s="24"/>
      <c r="BE1101" s="24"/>
      <c r="BF1101" s="24"/>
      <c r="BG1101" s="24"/>
      <c r="BH1101" s="24"/>
      <c r="BI1101" s="24"/>
      <c r="BJ1101" s="24"/>
      <c r="BK1101" s="24"/>
      <c r="BL1101" s="24"/>
      <c r="BM1101" s="24"/>
      <c r="BN1101" s="24"/>
      <c r="BO1101" s="24"/>
      <c r="BP1101" s="24"/>
      <c r="BQ1101" s="24"/>
      <c r="BR1101" s="24"/>
    </row>
    <row r="1102" spans="1:70" ht="12.75">
      <c r="A1102" s="24"/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24"/>
      <c r="AO1102" s="24"/>
      <c r="AP1102" s="24"/>
      <c r="AQ1102" s="24"/>
      <c r="AR1102" s="24"/>
      <c r="AS1102" s="24"/>
      <c r="AT1102" s="24"/>
      <c r="AU1102" s="24"/>
      <c r="AV1102" s="24"/>
      <c r="AW1102" s="24"/>
      <c r="AX1102" s="24"/>
      <c r="AY1102" s="24"/>
      <c r="AZ1102" s="24"/>
      <c r="BA1102" s="24"/>
      <c r="BB1102" s="24"/>
      <c r="BC1102" s="24"/>
      <c r="BD1102" s="24"/>
      <c r="BE1102" s="24"/>
      <c r="BF1102" s="24"/>
      <c r="BG1102" s="24"/>
      <c r="BH1102" s="24"/>
      <c r="BI1102" s="24"/>
      <c r="BJ1102" s="24"/>
      <c r="BK1102" s="24"/>
      <c r="BL1102" s="24"/>
      <c r="BM1102" s="24"/>
      <c r="BN1102" s="24"/>
      <c r="BO1102" s="24"/>
      <c r="BP1102" s="24"/>
      <c r="BQ1102" s="24"/>
      <c r="BR1102" s="24"/>
    </row>
    <row r="1103" spans="1:70" ht="12.75">
      <c r="A1103" s="24"/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24"/>
      <c r="AO1103" s="24"/>
      <c r="AP1103" s="24"/>
      <c r="AQ1103" s="24"/>
      <c r="AR1103" s="24"/>
      <c r="AS1103" s="24"/>
      <c r="AT1103" s="24"/>
      <c r="AU1103" s="24"/>
      <c r="AV1103" s="24"/>
      <c r="AW1103" s="24"/>
      <c r="AX1103" s="24"/>
      <c r="AY1103" s="24"/>
      <c r="AZ1103" s="24"/>
      <c r="BA1103" s="24"/>
      <c r="BB1103" s="24"/>
      <c r="BC1103" s="24"/>
      <c r="BD1103" s="24"/>
      <c r="BE1103" s="24"/>
      <c r="BF1103" s="24"/>
      <c r="BG1103" s="24"/>
      <c r="BH1103" s="24"/>
      <c r="BI1103" s="24"/>
      <c r="BJ1103" s="24"/>
      <c r="BK1103" s="24"/>
      <c r="BL1103" s="24"/>
      <c r="BM1103" s="24"/>
      <c r="BN1103" s="24"/>
      <c r="BO1103" s="24"/>
      <c r="BP1103" s="24"/>
      <c r="BQ1103" s="24"/>
      <c r="BR1103" s="24"/>
    </row>
    <row r="1104" spans="1:70" ht="12.75">
      <c r="A1104" s="24"/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  <c r="AP1104" s="24"/>
      <c r="AQ1104" s="24"/>
      <c r="AR1104" s="24"/>
      <c r="AS1104" s="24"/>
      <c r="AT1104" s="24"/>
      <c r="AU1104" s="24"/>
      <c r="AV1104" s="24"/>
      <c r="AW1104" s="24"/>
      <c r="AX1104" s="24"/>
      <c r="AY1104" s="24"/>
      <c r="AZ1104" s="24"/>
      <c r="BA1104" s="24"/>
      <c r="BB1104" s="24"/>
      <c r="BC1104" s="24"/>
      <c r="BD1104" s="24"/>
      <c r="BE1104" s="24"/>
      <c r="BF1104" s="24"/>
      <c r="BG1104" s="24"/>
      <c r="BH1104" s="24"/>
      <c r="BI1104" s="24"/>
      <c r="BJ1104" s="24"/>
      <c r="BK1104" s="24"/>
      <c r="BL1104" s="24"/>
      <c r="BM1104" s="24"/>
      <c r="BN1104" s="24"/>
      <c r="BO1104" s="24"/>
      <c r="BP1104" s="24"/>
      <c r="BQ1104" s="24"/>
      <c r="BR1104" s="24"/>
    </row>
    <row r="1105" spans="1:70" ht="12.75">
      <c r="A1105" s="24"/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24"/>
      <c r="AO1105" s="24"/>
      <c r="AP1105" s="24"/>
      <c r="AQ1105" s="24"/>
      <c r="AR1105" s="24"/>
      <c r="AS1105" s="24"/>
      <c r="AT1105" s="24"/>
      <c r="AU1105" s="24"/>
      <c r="AV1105" s="24"/>
      <c r="AW1105" s="24"/>
      <c r="AX1105" s="24"/>
      <c r="AY1105" s="24"/>
      <c r="AZ1105" s="24"/>
      <c r="BA1105" s="24"/>
      <c r="BB1105" s="24"/>
      <c r="BC1105" s="24"/>
      <c r="BD1105" s="24"/>
      <c r="BE1105" s="24"/>
      <c r="BF1105" s="24"/>
      <c r="BG1105" s="24"/>
      <c r="BH1105" s="24"/>
      <c r="BI1105" s="24"/>
      <c r="BJ1105" s="24"/>
      <c r="BK1105" s="24"/>
      <c r="BL1105" s="24"/>
      <c r="BM1105" s="24"/>
      <c r="BN1105" s="24"/>
      <c r="BO1105" s="24"/>
      <c r="BP1105" s="24"/>
      <c r="BQ1105" s="24"/>
      <c r="BR1105" s="24"/>
    </row>
    <row r="1106" spans="1:70" ht="12.75">
      <c r="A1106" s="24"/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  <c r="AP1106" s="24"/>
      <c r="AQ1106" s="24"/>
      <c r="AR1106" s="24"/>
      <c r="AS1106" s="24"/>
      <c r="AT1106" s="24"/>
      <c r="AU1106" s="24"/>
      <c r="AV1106" s="24"/>
      <c r="AW1106" s="24"/>
      <c r="AX1106" s="24"/>
      <c r="AY1106" s="24"/>
      <c r="AZ1106" s="24"/>
      <c r="BA1106" s="24"/>
      <c r="BB1106" s="24"/>
      <c r="BC1106" s="24"/>
      <c r="BD1106" s="24"/>
      <c r="BE1106" s="24"/>
      <c r="BF1106" s="24"/>
      <c r="BG1106" s="24"/>
      <c r="BH1106" s="24"/>
      <c r="BI1106" s="24"/>
      <c r="BJ1106" s="24"/>
      <c r="BK1106" s="24"/>
      <c r="BL1106" s="24"/>
      <c r="BM1106" s="24"/>
      <c r="BN1106" s="24"/>
      <c r="BO1106" s="24"/>
      <c r="BP1106" s="24"/>
      <c r="BQ1106" s="24"/>
      <c r="BR1106" s="24"/>
    </row>
    <row r="1107" spans="1:70" ht="12.75">
      <c r="A1107" s="24"/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24"/>
      <c r="AO1107" s="24"/>
      <c r="AP1107" s="24"/>
      <c r="AQ1107" s="24"/>
      <c r="AR1107" s="24"/>
      <c r="AS1107" s="24"/>
      <c r="AT1107" s="24"/>
      <c r="AU1107" s="24"/>
      <c r="AV1107" s="24"/>
      <c r="AW1107" s="24"/>
      <c r="AX1107" s="24"/>
      <c r="AY1107" s="24"/>
      <c r="AZ1107" s="24"/>
      <c r="BA1107" s="24"/>
      <c r="BB1107" s="24"/>
      <c r="BC1107" s="24"/>
      <c r="BD1107" s="24"/>
      <c r="BE1107" s="24"/>
      <c r="BF1107" s="24"/>
      <c r="BG1107" s="24"/>
      <c r="BH1107" s="24"/>
      <c r="BI1107" s="24"/>
      <c r="BJ1107" s="24"/>
      <c r="BK1107" s="24"/>
      <c r="BL1107" s="24"/>
      <c r="BM1107" s="24"/>
      <c r="BN1107" s="24"/>
      <c r="BO1107" s="24"/>
      <c r="BP1107" s="24"/>
      <c r="BQ1107" s="24"/>
      <c r="BR1107" s="24"/>
    </row>
    <row r="1108" spans="1:70" ht="12.75">
      <c r="A1108" s="24"/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  <c r="AK1108" s="24"/>
      <c r="AL1108" s="24"/>
      <c r="AM1108" s="24"/>
      <c r="AN1108" s="24"/>
      <c r="AO1108" s="24"/>
      <c r="AP1108" s="24"/>
      <c r="AQ1108" s="24"/>
      <c r="AR1108" s="24"/>
      <c r="AS1108" s="24"/>
      <c r="AT1108" s="24"/>
      <c r="AU1108" s="24"/>
      <c r="AV1108" s="24"/>
      <c r="AW1108" s="24"/>
      <c r="AX1108" s="24"/>
      <c r="AY1108" s="24"/>
      <c r="AZ1108" s="24"/>
      <c r="BA1108" s="24"/>
      <c r="BB1108" s="24"/>
      <c r="BC1108" s="24"/>
      <c r="BD1108" s="24"/>
      <c r="BE1108" s="24"/>
      <c r="BF1108" s="24"/>
      <c r="BG1108" s="24"/>
      <c r="BH1108" s="24"/>
      <c r="BI1108" s="24"/>
      <c r="BJ1108" s="24"/>
      <c r="BK1108" s="24"/>
      <c r="BL1108" s="24"/>
      <c r="BM1108" s="24"/>
      <c r="BN1108" s="24"/>
      <c r="BO1108" s="24"/>
      <c r="BP1108" s="24"/>
      <c r="BQ1108" s="24"/>
      <c r="BR1108" s="24"/>
    </row>
    <row r="1109" spans="1:70" ht="12.75">
      <c r="A1109" s="24"/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  <c r="AK1109" s="24"/>
      <c r="AL1109" s="24"/>
      <c r="AM1109" s="24"/>
      <c r="AN1109" s="24"/>
      <c r="AO1109" s="24"/>
      <c r="AP1109" s="24"/>
      <c r="AQ1109" s="24"/>
      <c r="AR1109" s="24"/>
      <c r="AS1109" s="24"/>
      <c r="AT1109" s="24"/>
      <c r="AU1109" s="24"/>
      <c r="AV1109" s="24"/>
      <c r="AW1109" s="24"/>
      <c r="AX1109" s="24"/>
      <c r="AY1109" s="24"/>
      <c r="AZ1109" s="24"/>
      <c r="BA1109" s="24"/>
      <c r="BB1109" s="24"/>
      <c r="BC1109" s="24"/>
      <c r="BD1109" s="24"/>
      <c r="BE1109" s="24"/>
      <c r="BF1109" s="24"/>
      <c r="BG1109" s="24"/>
      <c r="BH1109" s="24"/>
      <c r="BI1109" s="24"/>
      <c r="BJ1109" s="24"/>
      <c r="BK1109" s="24"/>
      <c r="BL1109" s="24"/>
      <c r="BM1109" s="24"/>
      <c r="BN1109" s="24"/>
      <c r="BO1109" s="24"/>
      <c r="BP1109" s="24"/>
      <c r="BQ1109" s="24"/>
      <c r="BR1109" s="24"/>
    </row>
    <row r="1110" spans="1:70" ht="12.75">
      <c r="A1110" s="24"/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/>
      <c r="AK1110" s="24"/>
      <c r="AL1110" s="24"/>
      <c r="AM1110" s="24"/>
      <c r="AN1110" s="24"/>
      <c r="AO1110" s="24"/>
      <c r="AP1110" s="24"/>
      <c r="AQ1110" s="24"/>
      <c r="AR1110" s="24"/>
      <c r="AS1110" s="24"/>
      <c r="AT1110" s="24"/>
      <c r="AU1110" s="24"/>
      <c r="AV1110" s="24"/>
      <c r="AW1110" s="24"/>
      <c r="AX1110" s="24"/>
      <c r="AY1110" s="24"/>
      <c r="AZ1110" s="24"/>
      <c r="BA1110" s="24"/>
      <c r="BB1110" s="24"/>
      <c r="BC1110" s="24"/>
      <c r="BD1110" s="24"/>
      <c r="BE1110" s="24"/>
      <c r="BF1110" s="24"/>
      <c r="BG1110" s="24"/>
      <c r="BH1110" s="24"/>
      <c r="BI1110" s="24"/>
      <c r="BJ1110" s="24"/>
      <c r="BK1110" s="24"/>
      <c r="BL1110" s="24"/>
      <c r="BM1110" s="24"/>
      <c r="BN1110" s="24"/>
      <c r="BO1110" s="24"/>
      <c r="BP1110" s="24"/>
      <c r="BQ1110" s="24"/>
      <c r="BR1110" s="24"/>
    </row>
    <row r="1111" spans="1:70" ht="12.75">
      <c r="A1111" s="24"/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/>
      <c r="AK1111" s="24"/>
      <c r="AL1111" s="24"/>
      <c r="AM1111" s="24"/>
      <c r="AN1111" s="24"/>
      <c r="AO1111" s="24"/>
      <c r="AP1111" s="24"/>
      <c r="AQ1111" s="24"/>
      <c r="AR1111" s="24"/>
      <c r="AS1111" s="24"/>
      <c r="AT1111" s="24"/>
      <c r="AU1111" s="24"/>
      <c r="AV1111" s="24"/>
      <c r="AW1111" s="24"/>
      <c r="AX1111" s="24"/>
      <c r="AY1111" s="24"/>
      <c r="AZ1111" s="24"/>
      <c r="BA1111" s="24"/>
      <c r="BB1111" s="24"/>
      <c r="BC1111" s="24"/>
      <c r="BD1111" s="24"/>
      <c r="BE1111" s="24"/>
      <c r="BF1111" s="24"/>
      <c r="BG1111" s="24"/>
      <c r="BH1111" s="24"/>
      <c r="BI1111" s="24"/>
      <c r="BJ1111" s="24"/>
      <c r="BK1111" s="24"/>
      <c r="BL1111" s="24"/>
      <c r="BM1111" s="24"/>
      <c r="BN1111" s="24"/>
      <c r="BO1111" s="24"/>
      <c r="BP1111" s="24"/>
      <c r="BQ1111" s="24"/>
      <c r="BR1111" s="24"/>
    </row>
    <row r="1112" spans="1:70" ht="12.75">
      <c r="A1112" s="24"/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/>
      <c r="AK1112" s="24"/>
      <c r="AL1112" s="24"/>
      <c r="AM1112" s="24"/>
      <c r="AN1112" s="24"/>
      <c r="AO1112" s="24"/>
      <c r="AP1112" s="24"/>
      <c r="AQ1112" s="24"/>
      <c r="AR1112" s="24"/>
      <c r="AS1112" s="24"/>
      <c r="AT1112" s="24"/>
      <c r="AU1112" s="24"/>
      <c r="AV1112" s="24"/>
      <c r="AW1112" s="24"/>
      <c r="AX1112" s="24"/>
      <c r="AY1112" s="24"/>
      <c r="AZ1112" s="24"/>
      <c r="BA1112" s="24"/>
      <c r="BB1112" s="24"/>
      <c r="BC1112" s="24"/>
      <c r="BD1112" s="24"/>
      <c r="BE1112" s="24"/>
      <c r="BF1112" s="24"/>
      <c r="BG1112" s="24"/>
      <c r="BH1112" s="24"/>
      <c r="BI1112" s="24"/>
      <c r="BJ1112" s="24"/>
      <c r="BK1112" s="24"/>
      <c r="BL1112" s="24"/>
      <c r="BM1112" s="24"/>
      <c r="BN1112" s="24"/>
      <c r="BO1112" s="24"/>
      <c r="BP1112" s="24"/>
      <c r="BQ1112" s="24"/>
      <c r="BR1112" s="24"/>
    </row>
    <row r="1113" spans="1:70" ht="12.75">
      <c r="A1113" s="24"/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  <c r="AK1113" s="24"/>
      <c r="AL1113" s="24"/>
      <c r="AM1113" s="24"/>
      <c r="AN1113" s="24"/>
      <c r="AO1113" s="24"/>
      <c r="AP1113" s="24"/>
      <c r="AQ1113" s="24"/>
      <c r="AR1113" s="24"/>
      <c r="AS1113" s="24"/>
      <c r="AT1113" s="24"/>
      <c r="AU1113" s="24"/>
      <c r="AV1113" s="24"/>
      <c r="AW1113" s="24"/>
      <c r="AX1113" s="24"/>
      <c r="AY1113" s="24"/>
      <c r="AZ1113" s="24"/>
      <c r="BA1113" s="24"/>
      <c r="BB1113" s="24"/>
      <c r="BC1113" s="24"/>
      <c r="BD1113" s="24"/>
      <c r="BE1113" s="24"/>
      <c r="BF1113" s="24"/>
      <c r="BG1113" s="24"/>
      <c r="BH1113" s="24"/>
      <c r="BI1113" s="24"/>
      <c r="BJ1113" s="24"/>
      <c r="BK1113" s="24"/>
      <c r="BL1113" s="24"/>
      <c r="BM1113" s="24"/>
      <c r="BN1113" s="24"/>
      <c r="BO1113" s="24"/>
      <c r="BP1113" s="24"/>
      <c r="BQ1113" s="24"/>
      <c r="BR1113" s="24"/>
    </row>
    <row r="1114" spans="1:70" ht="12.75">
      <c r="A1114" s="24"/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/>
      <c r="AK1114" s="24"/>
      <c r="AL1114" s="24"/>
      <c r="AM1114" s="24"/>
      <c r="AN1114" s="24"/>
      <c r="AO1114" s="24"/>
      <c r="AP1114" s="24"/>
      <c r="AQ1114" s="24"/>
      <c r="AR1114" s="24"/>
      <c r="AS1114" s="24"/>
      <c r="AT1114" s="24"/>
      <c r="AU1114" s="24"/>
      <c r="AV1114" s="24"/>
      <c r="AW1114" s="24"/>
      <c r="AX1114" s="24"/>
      <c r="AY1114" s="24"/>
      <c r="AZ1114" s="24"/>
      <c r="BA1114" s="24"/>
      <c r="BB1114" s="24"/>
      <c r="BC1114" s="24"/>
      <c r="BD1114" s="24"/>
      <c r="BE1114" s="24"/>
      <c r="BF1114" s="24"/>
      <c r="BG1114" s="24"/>
      <c r="BH1114" s="24"/>
      <c r="BI1114" s="24"/>
      <c r="BJ1114" s="24"/>
      <c r="BK1114" s="24"/>
      <c r="BL1114" s="24"/>
      <c r="BM1114" s="24"/>
      <c r="BN1114" s="24"/>
      <c r="BO1114" s="24"/>
      <c r="BP1114" s="24"/>
      <c r="BQ1114" s="24"/>
      <c r="BR1114" s="24"/>
    </row>
    <row r="1115" spans="1:70" ht="12.75">
      <c r="A1115" s="24"/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  <c r="AK1115" s="24"/>
      <c r="AL1115" s="24"/>
      <c r="AM1115" s="24"/>
      <c r="AN1115" s="24"/>
      <c r="AO1115" s="24"/>
      <c r="AP1115" s="24"/>
      <c r="AQ1115" s="24"/>
      <c r="AR1115" s="24"/>
      <c r="AS1115" s="24"/>
      <c r="AT1115" s="24"/>
      <c r="AU1115" s="24"/>
      <c r="AV1115" s="24"/>
      <c r="AW1115" s="24"/>
      <c r="AX1115" s="24"/>
      <c r="AY1115" s="24"/>
      <c r="AZ1115" s="24"/>
      <c r="BA1115" s="24"/>
      <c r="BB1115" s="24"/>
      <c r="BC1115" s="24"/>
      <c r="BD1115" s="24"/>
      <c r="BE1115" s="24"/>
      <c r="BF1115" s="24"/>
      <c r="BG1115" s="24"/>
      <c r="BH1115" s="24"/>
      <c r="BI1115" s="24"/>
      <c r="BJ1115" s="24"/>
      <c r="BK1115" s="24"/>
      <c r="BL1115" s="24"/>
      <c r="BM1115" s="24"/>
      <c r="BN1115" s="24"/>
      <c r="BO1115" s="24"/>
      <c r="BP1115" s="24"/>
      <c r="BQ1115" s="24"/>
      <c r="BR1115" s="24"/>
    </row>
    <row r="1116" spans="1:70" ht="12.75">
      <c r="A1116" s="24"/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4"/>
      <c r="AK1116" s="24"/>
      <c r="AL1116" s="24"/>
      <c r="AM1116" s="24"/>
      <c r="AN1116" s="24"/>
      <c r="AO1116" s="24"/>
      <c r="AP1116" s="24"/>
      <c r="AQ1116" s="24"/>
      <c r="AR1116" s="24"/>
      <c r="AS1116" s="24"/>
      <c r="AT1116" s="24"/>
      <c r="AU1116" s="24"/>
      <c r="AV1116" s="24"/>
      <c r="AW1116" s="24"/>
      <c r="AX1116" s="24"/>
      <c r="AY1116" s="24"/>
      <c r="AZ1116" s="24"/>
      <c r="BA1116" s="24"/>
      <c r="BB1116" s="24"/>
      <c r="BC1116" s="24"/>
      <c r="BD1116" s="24"/>
      <c r="BE1116" s="24"/>
      <c r="BF1116" s="24"/>
      <c r="BG1116" s="24"/>
      <c r="BH1116" s="24"/>
      <c r="BI1116" s="24"/>
      <c r="BJ1116" s="24"/>
      <c r="BK1116" s="24"/>
      <c r="BL1116" s="24"/>
      <c r="BM1116" s="24"/>
      <c r="BN1116" s="24"/>
      <c r="BO1116" s="24"/>
      <c r="BP1116" s="24"/>
      <c r="BQ1116" s="24"/>
      <c r="BR1116" s="24"/>
    </row>
    <row r="1117" spans="1:70" ht="12.75">
      <c r="A1117" s="24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/>
      <c r="AK1117" s="24"/>
      <c r="AL1117" s="24"/>
      <c r="AM1117" s="24"/>
      <c r="AN1117" s="24"/>
      <c r="AO1117" s="24"/>
      <c r="AP1117" s="24"/>
      <c r="AQ1117" s="24"/>
      <c r="AR1117" s="24"/>
      <c r="AS1117" s="24"/>
      <c r="AT1117" s="24"/>
      <c r="AU1117" s="24"/>
      <c r="AV1117" s="24"/>
      <c r="AW1117" s="24"/>
      <c r="AX1117" s="24"/>
      <c r="AY1117" s="24"/>
      <c r="AZ1117" s="24"/>
      <c r="BA1117" s="24"/>
      <c r="BB1117" s="24"/>
      <c r="BC1117" s="24"/>
      <c r="BD1117" s="24"/>
      <c r="BE1117" s="24"/>
      <c r="BF1117" s="24"/>
      <c r="BG1117" s="24"/>
      <c r="BH1117" s="24"/>
      <c r="BI1117" s="24"/>
      <c r="BJ1117" s="24"/>
      <c r="BK1117" s="24"/>
      <c r="BL1117" s="24"/>
      <c r="BM1117" s="24"/>
      <c r="BN1117" s="24"/>
      <c r="BO1117" s="24"/>
      <c r="BP1117" s="24"/>
      <c r="BQ1117" s="24"/>
      <c r="BR1117" s="24"/>
    </row>
    <row r="1118" spans="1:70" ht="12.75">
      <c r="A1118" s="24"/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/>
      <c r="AK1118" s="24"/>
      <c r="AL1118" s="24"/>
      <c r="AM1118" s="24"/>
      <c r="AN1118" s="24"/>
      <c r="AO1118" s="24"/>
      <c r="AP1118" s="24"/>
      <c r="AQ1118" s="24"/>
      <c r="AR1118" s="24"/>
      <c r="AS1118" s="24"/>
      <c r="AT1118" s="24"/>
      <c r="AU1118" s="24"/>
      <c r="AV1118" s="24"/>
      <c r="AW1118" s="24"/>
      <c r="AX1118" s="24"/>
      <c r="AY1118" s="24"/>
      <c r="AZ1118" s="24"/>
      <c r="BA1118" s="24"/>
      <c r="BB1118" s="24"/>
      <c r="BC1118" s="24"/>
      <c r="BD1118" s="24"/>
      <c r="BE1118" s="24"/>
      <c r="BF1118" s="24"/>
      <c r="BG1118" s="24"/>
      <c r="BH1118" s="24"/>
      <c r="BI1118" s="24"/>
      <c r="BJ1118" s="24"/>
      <c r="BK1118" s="24"/>
      <c r="BL1118" s="24"/>
      <c r="BM1118" s="24"/>
      <c r="BN1118" s="24"/>
      <c r="BO1118" s="24"/>
      <c r="BP1118" s="24"/>
      <c r="BQ1118" s="24"/>
      <c r="BR1118" s="24"/>
    </row>
    <row r="1119" spans="1:70" ht="12.75">
      <c r="A1119" s="24"/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24"/>
      <c r="AP1119" s="24"/>
      <c r="AQ1119" s="24"/>
      <c r="AR1119" s="24"/>
      <c r="AS1119" s="24"/>
      <c r="AT1119" s="24"/>
      <c r="AU1119" s="24"/>
      <c r="AV1119" s="24"/>
      <c r="AW1119" s="24"/>
      <c r="AX1119" s="24"/>
      <c r="AY1119" s="24"/>
      <c r="AZ1119" s="24"/>
      <c r="BA1119" s="24"/>
      <c r="BB1119" s="24"/>
      <c r="BC1119" s="24"/>
      <c r="BD1119" s="24"/>
      <c r="BE1119" s="24"/>
      <c r="BF1119" s="24"/>
      <c r="BG1119" s="24"/>
      <c r="BH1119" s="24"/>
      <c r="BI1119" s="24"/>
      <c r="BJ1119" s="24"/>
      <c r="BK1119" s="24"/>
      <c r="BL1119" s="24"/>
      <c r="BM1119" s="24"/>
      <c r="BN1119" s="24"/>
      <c r="BO1119" s="24"/>
      <c r="BP1119" s="24"/>
      <c r="BQ1119" s="24"/>
      <c r="BR1119" s="24"/>
    </row>
    <row r="1120" spans="1:70" ht="12.75">
      <c r="A1120" s="24"/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4"/>
      <c r="AK1120" s="24"/>
      <c r="AL1120" s="24"/>
      <c r="AM1120" s="24"/>
      <c r="AN1120" s="24"/>
      <c r="AO1120" s="24"/>
      <c r="AP1120" s="24"/>
      <c r="AQ1120" s="24"/>
      <c r="AR1120" s="24"/>
      <c r="AS1120" s="24"/>
      <c r="AT1120" s="24"/>
      <c r="AU1120" s="24"/>
      <c r="AV1120" s="24"/>
      <c r="AW1120" s="24"/>
      <c r="AX1120" s="24"/>
      <c r="AY1120" s="24"/>
      <c r="AZ1120" s="24"/>
      <c r="BA1120" s="24"/>
      <c r="BB1120" s="24"/>
      <c r="BC1120" s="24"/>
      <c r="BD1120" s="24"/>
      <c r="BE1120" s="24"/>
      <c r="BF1120" s="24"/>
      <c r="BG1120" s="24"/>
      <c r="BH1120" s="24"/>
      <c r="BI1120" s="24"/>
      <c r="BJ1120" s="24"/>
      <c r="BK1120" s="24"/>
      <c r="BL1120" s="24"/>
      <c r="BM1120" s="24"/>
      <c r="BN1120" s="24"/>
      <c r="BO1120" s="24"/>
      <c r="BP1120" s="24"/>
      <c r="BQ1120" s="24"/>
      <c r="BR1120" s="24"/>
    </row>
    <row r="1121" spans="1:70" ht="12.75">
      <c r="A1121" s="24"/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  <c r="AK1121" s="24"/>
      <c r="AL1121" s="24"/>
      <c r="AM1121" s="24"/>
      <c r="AN1121" s="24"/>
      <c r="AO1121" s="24"/>
      <c r="AP1121" s="24"/>
      <c r="AQ1121" s="24"/>
      <c r="AR1121" s="24"/>
      <c r="AS1121" s="24"/>
      <c r="AT1121" s="24"/>
      <c r="AU1121" s="24"/>
      <c r="AV1121" s="24"/>
      <c r="AW1121" s="24"/>
      <c r="AX1121" s="24"/>
      <c r="AY1121" s="24"/>
      <c r="AZ1121" s="24"/>
      <c r="BA1121" s="24"/>
      <c r="BB1121" s="24"/>
      <c r="BC1121" s="24"/>
      <c r="BD1121" s="24"/>
      <c r="BE1121" s="24"/>
      <c r="BF1121" s="24"/>
      <c r="BG1121" s="24"/>
      <c r="BH1121" s="24"/>
      <c r="BI1121" s="24"/>
      <c r="BJ1121" s="24"/>
      <c r="BK1121" s="24"/>
      <c r="BL1121" s="24"/>
      <c r="BM1121" s="24"/>
      <c r="BN1121" s="24"/>
      <c r="BO1121" s="24"/>
      <c r="BP1121" s="24"/>
      <c r="BQ1121" s="24"/>
      <c r="BR1121" s="24"/>
    </row>
    <row r="1122" spans="1:70" ht="12.75">
      <c r="A1122" s="24"/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/>
      <c r="AK1122" s="24"/>
      <c r="AL1122" s="24"/>
      <c r="AM1122" s="24"/>
      <c r="AN1122" s="24"/>
      <c r="AO1122" s="24"/>
      <c r="AP1122" s="24"/>
      <c r="AQ1122" s="24"/>
      <c r="AR1122" s="24"/>
      <c r="AS1122" s="24"/>
      <c r="AT1122" s="24"/>
      <c r="AU1122" s="24"/>
      <c r="AV1122" s="24"/>
      <c r="AW1122" s="24"/>
      <c r="AX1122" s="24"/>
      <c r="AY1122" s="24"/>
      <c r="AZ1122" s="24"/>
      <c r="BA1122" s="24"/>
      <c r="BB1122" s="24"/>
      <c r="BC1122" s="24"/>
      <c r="BD1122" s="24"/>
      <c r="BE1122" s="24"/>
      <c r="BF1122" s="24"/>
      <c r="BG1122" s="24"/>
      <c r="BH1122" s="24"/>
      <c r="BI1122" s="24"/>
      <c r="BJ1122" s="24"/>
      <c r="BK1122" s="24"/>
      <c r="BL1122" s="24"/>
      <c r="BM1122" s="24"/>
      <c r="BN1122" s="24"/>
      <c r="BO1122" s="24"/>
      <c r="BP1122" s="24"/>
      <c r="BQ1122" s="24"/>
      <c r="BR1122" s="24"/>
    </row>
    <row r="1123" spans="1:70" ht="12.75">
      <c r="A1123" s="24"/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  <c r="AK1123" s="24"/>
      <c r="AL1123" s="24"/>
      <c r="AM1123" s="24"/>
      <c r="AN1123" s="24"/>
      <c r="AO1123" s="24"/>
      <c r="AP1123" s="24"/>
      <c r="AQ1123" s="24"/>
      <c r="AR1123" s="24"/>
      <c r="AS1123" s="24"/>
      <c r="AT1123" s="24"/>
      <c r="AU1123" s="24"/>
      <c r="AV1123" s="24"/>
      <c r="AW1123" s="24"/>
      <c r="AX1123" s="24"/>
      <c r="AY1123" s="24"/>
      <c r="AZ1123" s="24"/>
      <c r="BA1123" s="24"/>
      <c r="BB1123" s="24"/>
      <c r="BC1123" s="24"/>
      <c r="BD1123" s="24"/>
      <c r="BE1123" s="24"/>
      <c r="BF1123" s="24"/>
      <c r="BG1123" s="24"/>
      <c r="BH1123" s="24"/>
      <c r="BI1123" s="24"/>
      <c r="BJ1123" s="24"/>
      <c r="BK1123" s="24"/>
      <c r="BL1123" s="24"/>
      <c r="BM1123" s="24"/>
      <c r="BN1123" s="24"/>
      <c r="BO1123" s="24"/>
      <c r="BP1123" s="24"/>
      <c r="BQ1123" s="24"/>
      <c r="BR1123" s="24"/>
    </row>
    <row r="1124" spans="1:70" ht="12.75">
      <c r="A1124" s="24"/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  <c r="AK1124" s="24"/>
      <c r="AL1124" s="24"/>
      <c r="AM1124" s="24"/>
      <c r="AN1124" s="24"/>
      <c r="AO1124" s="24"/>
      <c r="AP1124" s="24"/>
      <c r="AQ1124" s="24"/>
      <c r="AR1124" s="24"/>
      <c r="AS1124" s="24"/>
      <c r="AT1124" s="24"/>
      <c r="AU1124" s="24"/>
      <c r="AV1124" s="24"/>
      <c r="AW1124" s="24"/>
      <c r="AX1124" s="24"/>
      <c r="AY1124" s="24"/>
      <c r="AZ1124" s="24"/>
      <c r="BA1124" s="24"/>
      <c r="BB1124" s="24"/>
      <c r="BC1124" s="24"/>
      <c r="BD1124" s="24"/>
      <c r="BE1124" s="24"/>
      <c r="BF1124" s="24"/>
      <c r="BG1124" s="24"/>
      <c r="BH1124" s="24"/>
      <c r="BI1124" s="24"/>
      <c r="BJ1124" s="24"/>
      <c r="BK1124" s="24"/>
      <c r="BL1124" s="24"/>
      <c r="BM1124" s="24"/>
      <c r="BN1124" s="24"/>
      <c r="BO1124" s="24"/>
      <c r="BP1124" s="24"/>
      <c r="BQ1124" s="24"/>
      <c r="BR1124" s="24"/>
    </row>
    <row r="1125" spans="1:70" ht="12.75">
      <c r="A1125" s="24"/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/>
      <c r="AK1125" s="24"/>
      <c r="AL1125" s="24"/>
      <c r="AM1125" s="24"/>
      <c r="AN1125" s="24"/>
      <c r="AO1125" s="24"/>
      <c r="AP1125" s="24"/>
      <c r="AQ1125" s="24"/>
      <c r="AR1125" s="24"/>
      <c r="AS1125" s="24"/>
      <c r="AT1125" s="24"/>
      <c r="AU1125" s="24"/>
      <c r="AV1125" s="24"/>
      <c r="AW1125" s="24"/>
      <c r="AX1125" s="24"/>
      <c r="AY1125" s="24"/>
      <c r="AZ1125" s="24"/>
      <c r="BA1125" s="24"/>
      <c r="BB1125" s="24"/>
      <c r="BC1125" s="24"/>
      <c r="BD1125" s="24"/>
      <c r="BE1125" s="24"/>
      <c r="BF1125" s="24"/>
      <c r="BG1125" s="24"/>
      <c r="BH1125" s="24"/>
      <c r="BI1125" s="24"/>
      <c r="BJ1125" s="24"/>
      <c r="BK1125" s="24"/>
      <c r="BL1125" s="24"/>
      <c r="BM1125" s="24"/>
      <c r="BN1125" s="24"/>
      <c r="BO1125" s="24"/>
      <c r="BP1125" s="24"/>
      <c r="BQ1125" s="24"/>
      <c r="BR1125" s="24"/>
    </row>
    <row r="1126" spans="1:70" ht="12.75">
      <c r="A1126" s="24"/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4"/>
      <c r="AK1126" s="24"/>
      <c r="AL1126" s="24"/>
      <c r="AM1126" s="24"/>
      <c r="AN1126" s="24"/>
      <c r="AO1126" s="24"/>
      <c r="AP1126" s="24"/>
      <c r="AQ1126" s="24"/>
      <c r="AR1126" s="24"/>
      <c r="AS1126" s="24"/>
      <c r="AT1126" s="24"/>
      <c r="AU1126" s="24"/>
      <c r="AV1126" s="24"/>
      <c r="AW1126" s="24"/>
      <c r="AX1126" s="24"/>
      <c r="AY1126" s="24"/>
      <c r="AZ1126" s="24"/>
      <c r="BA1126" s="24"/>
      <c r="BB1126" s="24"/>
      <c r="BC1126" s="24"/>
      <c r="BD1126" s="24"/>
      <c r="BE1126" s="24"/>
      <c r="BF1126" s="24"/>
      <c r="BG1126" s="24"/>
      <c r="BH1126" s="24"/>
      <c r="BI1126" s="24"/>
      <c r="BJ1126" s="24"/>
      <c r="BK1126" s="24"/>
      <c r="BL1126" s="24"/>
      <c r="BM1126" s="24"/>
      <c r="BN1126" s="24"/>
      <c r="BO1126" s="24"/>
      <c r="BP1126" s="24"/>
      <c r="BQ1126" s="24"/>
      <c r="BR1126" s="24"/>
    </row>
    <row r="1127" spans="1:70" ht="12.75">
      <c r="A1127" s="24"/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24"/>
      <c r="AP1127" s="24"/>
      <c r="AQ1127" s="24"/>
      <c r="AR1127" s="24"/>
      <c r="AS1127" s="24"/>
      <c r="AT1127" s="24"/>
      <c r="AU1127" s="24"/>
      <c r="AV1127" s="24"/>
      <c r="AW1127" s="24"/>
      <c r="AX1127" s="24"/>
      <c r="AY1127" s="24"/>
      <c r="AZ1127" s="24"/>
      <c r="BA1127" s="24"/>
      <c r="BB1127" s="24"/>
      <c r="BC1127" s="24"/>
      <c r="BD1127" s="24"/>
      <c r="BE1127" s="24"/>
      <c r="BF1127" s="24"/>
      <c r="BG1127" s="24"/>
      <c r="BH1127" s="24"/>
      <c r="BI1127" s="24"/>
      <c r="BJ1127" s="24"/>
      <c r="BK1127" s="24"/>
      <c r="BL1127" s="24"/>
      <c r="BM1127" s="24"/>
      <c r="BN1127" s="24"/>
      <c r="BO1127" s="24"/>
      <c r="BP1127" s="24"/>
      <c r="BQ1127" s="24"/>
      <c r="BR1127" s="24"/>
    </row>
    <row r="1128" spans="1:70" ht="12.75">
      <c r="A1128" s="24"/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  <c r="AK1128" s="24"/>
      <c r="AL1128" s="24"/>
      <c r="AM1128" s="24"/>
      <c r="AN1128" s="24"/>
      <c r="AO1128" s="24"/>
      <c r="AP1128" s="24"/>
      <c r="AQ1128" s="24"/>
      <c r="AR1128" s="24"/>
      <c r="AS1128" s="24"/>
      <c r="AT1128" s="24"/>
      <c r="AU1128" s="24"/>
      <c r="AV1128" s="24"/>
      <c r="AW1128" s="24"/>
      <c r="AX1128" s="24"/>
      <c r="AY1128" s="24"/>
      <c r="AZ1128" s="24"/>
      <c r="BA1128" s="24"/>
      <c r="BB1128" s="24"/>
      <c r="BC1128" s="24"/>
      <c r="BD1128" s="24"/>
      <c r="BE1128" s="24"/>
      <c r="BF1128" s="24"/>
      <c r="BG1128" s="24"/>
      <c r="BH1128" s="24"/>
      <c r="BI1128" s="24"/>
      <c r="BJ1128" s="24"/>
      <c r="BK1128" s="24"/>
      <c r="BL1128" s="24"/>
      <c r="BM1128" s="24"/>
      <c r="BN1128" s="24"/>
      <c r="BO1128" s="24"/>
      <c r="BP1128" s="24"/>
      <c r="BQ1128" s="24"/>
      <c r="BR1128" s="24"/>
    </row>
    <row r="1129" spans="1:70" ht="12.75">
      <c r="A1129" s="24"/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  <c r="AK1129" s="24"/>
      <c r="AL1129" s="24"/>
      <c r="AM1129" s="24"/>
      <c r="AN1129" s="24"/>
      <c r="AO1129" s="24"/>
      <c r="AP1129" s="24"/>
      <c r="AQ1129" s="24"/>
      <c r="AR1129" s="24"/>
      <c r="AS1129" s="24"/>
      <c r="AT1129" s="24"/>
      <c r="AU1129" s="24"/>
      <c r="AV1129" s="24"/>
      <c r="AW1129" s="24"/>
      <c r="AX1129" s="24"/>
      <c r="AY1129" s="24"/>
      <c r="AZ1129" s="24"/>
      <c r="BA1129" s="24"/>
      <c r="BB1129" s="24"/>
      <c r="BC1129" s="24"/>
      <c r="BD1129" s="24"/>
      <c r="BE1129" s="24"/>
      <c r="BF1129" s="24"/>
      <c r="BG1129" s="24"/>
      <c r="BH1129" s="24"/>
      <c r="BI1129" s="24"/>
      <c r="BJ1129" s="24"/>
      <c r="BK1129" s="24"/>
      <c r="BL1129" s="24"/>
      <c r="BM1129" s="24"/>
      <c r="BN1129" s="24"/>
      <c r="BO1129" s="24"/>
      <c r="BP1129" s="24"/>
      <c r="BQ1129" s="24"/>
      <c r="BR1129" s="24"/>
    </row>
    <row r="1130" spans="1:70" ht="12.75">
      <c r="A1130" s="24"/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  <c r="AK1130" s="24"/>
      <c r="AL1130" s="24"/>
      <c r="AM1130" s="24"/>
      <c r="AN1130" s="24"/>
      <c r="AO1130" s="24"/>
      <c r="AP1130" s="24"/>
      <c r="AQ1130" s="24"/>
      <c r="AR1130" s="24"/>
      <c r="AS1130" s="24"/>
      <c r="AT1130" s="24"/>
      <c r="AU1130" s="24"/>
      <c r="AV1130" s="24"/>
      <c r="AW1130" s="24"/>
      <c r="AX1130" s="24"/>
      <c r="AY1130" s="24"/>
      <c r="AZ1130" s="24"/>
      <c r="BA1130" s="24"/>
      <c r="BB1130" s="24"/>
      <c r="BC1130" s="24"/>
      <c r="BD1130" s="24"/>
      <c r="BE1130" s="24"/>
      <c r="BF1130" s="24"/>
      <c r="BG1130" s="24"/>
      <c r="BH1130" s="24"/>
      <c r="BI1130" s="24"/>
      <c r="BJ1130" s="24"/>
      <c r="BK1130" s="24"/>
      <c r="BL1130" s="24"/>
      <c r="BM1130" s="24"/>
      <c r="BN1130" s="24"/>
      <c r="BO1130" s="24"/>
      <c r="BP1130" s="24"/>
      <c r="BQ1130" s="24"/>
      <c r="BR1130" s="24"/>
    </row>
    <row r="1131" spans="1:70" ht="12.75">
      <c r="A1131" s="24"/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24"/>
      <c r="AP1131" s="24"/>
      <c r="AQ1131" s="24"/>
      <c r="AR1131" s="24"/>
      <c r="AS1131" s="24"/>
      <c r="AT1131" s="24"/>
      <c r="AU1131" s="24"/>
      <c r="AV1131" s="24"/>
      <c r="AW1131" s="24"/>
      <c r="AX1131" s="24"/>
      <c r="AY1131" s="24"/>
      <c r="AZ1131" s="24"/>
      <c r="BA1131" s="24"/>
      <c r="BB1131" s="24"/>
      <c r="BC1131" s="24"/>
      <c r="BD1131" s="24"/>
      <c r="BE1131" s="24"/>
      <c r="BF1131" s="24"/>
      <c r="BG1131" s="24"/>
      <c r="BH1131" s="24"/>
      <c r="BI1131" s="24"/>
      <c r="BJ1131" s="24"/>
      <c r="BK1131" s="24"/>
      <c r="BL1131" s="24"/>
      <c r="BM1131" s="24"/>
      <c r="BN1131" s="24"/>
      <c r="BO1131" s="24"/>
      <c r="BP1131" s="24"/>
      <c r="BQ1131" s="24"/>
      <c r="BR1131" s="24"/>
    </row>
    <row r="1132" spans="1:70" ht="12.75">
      <c r="A1132" s="24"/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/>
      <c r="AK1132" s="24"/>
      <c r="AL1132" s="24"/>
      <c r="AM1132" s="24"/>
      <c r="AN1132" s="24"/>
      <c r="AO1132" s="24"/>
      <c r="AP1132" s="24"/>
      <c r="AQ1132" s="24"/>
      <c r="AR1132" s="24"/>
      <c r="AS1132" s="24"/>
      <c r="AT1132" s="24"/>
      <c r="AU1132" s="24"/>
      <c r="AV1132" s="24"/>
      <c r="AW1132" s="24"/>
      <c r="AX1132" s="24"/>
      <c r="AY1132" s="24"/>
      <c r="AZ1132" s="24"/>
      <c r="BA1132" s="24"/>
      <c r="BB1132" s="24"/>
      <c r="BC1132" s="24"/>
      <c r="BD1132" s="24"/>
      <c r="BE1132" s="24"/>
      <c r="BF1132" s="24"/>
      <c r="BG1132" s="24"/>
      <c r="BH1132" s="24"/>
      <c r="BI1132" s="24"/>
      <c r="BJ1132" s="24"/>
      <c r="BK1132" s="24"/>
      <c r="BL1132" s="24"/>
      <c r="BM1132" s="24"/>
      <c r="BN1132" s="24"/>
      <c r="BO1132" s="24"/>
      <c r="BP1132" s="24"/>
      <c r="BQ1132" s="24"/>
      <c r="BR1132" s="24"/>
    </row>
    <row r="1133" spans="1:70" ht="12.75">
      <c r="A1133" s="24"/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  <c r="AK1133" s="24"/>
      <c r="AL1133" s="24"/>
      <c r="AM1133" s="24"/>
      <c r="AN1133" s="24"/>
      <c r="AO1133" s="24"/>
      <c r="AP1133" s="24"/>
      <c r="AQ1133" s="24"/>
      <c r="AR1133" s="24"/>
      <c r="AS1133" s="24"/>
      <c r="AT1133" s="24"/>
      <c r="AU1133" s="24"/>
      <c r="AV1133" s="24"/>
      <c r="AW1133" s="24"/>
      <c r="AX1133" s="24"/>
      <c r="AY1133" s="24"/>
      <c r="AZ1133" s="24"/>
      <c r="BA1133" s="24"/>
      <c r="BB1133" s="24"/>
      <c r="BC1133" s="24"/>
      <c r="BD1133" s="24"/>
      <c r="BE1133" s="24"/>
      <c r="BF1133" s="24"/>
      <c r="BG1133" s="24"/>
      <c r="BH1133" s="24"/>
      <c r="BI1133" s="24"/>
      <c r="BJ1133" s="24"/>
      <c r="BK1133" s="24"/>
      <c r="BL1133" s="24"/>
      <c r="BM1133" s="24"/>
      <c r="BN1133" s="24"/>
      <c r="BO1133" s="24"/>
      <c r="BP1133" s="24"/>
      <c r="BQ1133" s="24"/>
      <c r="BR1133" s="24"/>
    </row>
    <row r="1134" spans="1:70" ht="12.75">
      <c r="A1134" s="24"/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4"/>
      <c r="AK1134" s="24"/>
      <c r="AL1134" s="24"/>
      <c r="AM1134" s="24"/>
      <c r="AN1134" s="24"/>
      <c r="AO1134" s="24"/>
      <c r="AP1134" s="24"/>
      <c r="AQ1134" s="24"/>
      <c r="AR1134" s="24"/>
      <c r="AS1134" s="24"/>
      <c r="AT1134" s="24"/>
      <c r="AU1134" s="24"/>
      <c r="AV1134" s="24"/>
      <c r="AW1134" s="24"/>
      <c r="AX1134" s="24"/>
      <c r="AY1134" s="24"/>
      <c r="AZ1134" s="24"/>
      <c r="BA1134" s="24"/>
      <c r="BB1134" s="24"/>
      <c r="BC1134" s="24"/>
      <c r="BD1134" s="24"/>
      <c r="BE1134" s="24"/>
      <c r="BF1134" s="24"/>
      <c r="BG1134" s="24"/>
      <c r="BH1134" s="24"/>
      <c r="BI1134" s="24"/>
      <c r="BJ1134" s="24"/>
      <c r="BK1134" s="24"/>
      <c r="BL1134" s="24"/>
      <c r="BM1134" s="24"/>
      <c r="BN1134" s="24"/>
      <c r="BO1134" s="24"/>
      <c r="BP1134" s="24"/>
      <c r="BQ1134" s="24"/>
      <c r="BR1134" s="24"/>
    </row>
    <row r="1135" spans="1:70" ht="12.75">
      <c r="A1135" s="24"/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/>
      <c r="AK1135" s="24"/>
      <c r="AL1135" s="24"/>
      <c r="AM1135" s="24"/>
      <c r="AN1135" s="24"/>
      <c r="AO1135" s="24"/>
      <c r="AP1135" s="24"/>
      <c r="AQ1135" s="24"/>
      <c r="AR1135" s="24"/>
      <c r="AS1135" s="24"/>
      <c r="AT1135" s="24"/>
      <c r="AU1135" s="24"/>
      <c r="AV1135" s="24"/>
      <c r="AW1135" s="24"/>
      <c r="AX1135" s="24"/>
      <c r="AY1135" s="24"/>
      <c r="AZ1135" s="24"/>
      <c r="BA1135" s="24"/>
      <c r="BB1135" s="24"/>
      <c r="BC1135" s="24"/>
      <c r="BD1135" s="24"/>
      <c r="BE1135" s="24"/>
      <c r="BF1135" s="24"/>
      <c r="BG1135" s="24"/>
      <c r="BH1135" s="24"/>
      <c r="BI1135" s="24"/>
      <c r="BJ1135" s="24"/>
      <c r="BK1135" s="24"/>
      <c r="BL1135" s="24"/>
      <c r="BM1135" s="24"/>
      <c r="BN1135" s="24"/>
      <c r="BO1135" s="24"/>
      <c r="BP1135" s="24"/>
      <c r="BQ1135" s="24"/>
      <c r="BR1135" s="24"/>
    </row>
    <row r="1136" spans="1:70" ht="12.75">
      <c r="A1136" s="24"/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4"/>
      <c r="AK1136" s="24"/>
      <c r="AL1136" s="24"/>
      <c r="AM1136" s="24"/>
      <c r="AN1136" s="24"/>
      <c r="AO1136" s="24"/>
      <c r="AP1136" s="24"/>
      <c r="AQ1136" s="24"/>
      <c r="AR1136" s="24"/>
      <c r="AS1136" s="24"/>
      <c r="AT1136" s="24"/>
      <c r="AU1136" s="24"/>
      <c r="AV1136" s="24"/>
      <c r="AW1136" s="24"/>
      <c r="AX1136" s="24"/>
      <c r="AY1136" s="24"/>
      <c r="AZ1136" s="24"/>
      <c r="BA1136" s="24"/>
      <c r="BB1136" s="24"/>
      <c r="BC1136" s="24"/>
      <c r="BD1136" s="24"/>
      <c r="BE1136" s="24"/>
      <c r="BF1136" s="24"/>
      <c r="BG1136" s="24"/>
      <c r="BH1136" s="24"/>
      <c r="BI1136" s="24"/>
      <c r="BJ1136" s="24"/>
      <c r="BK1136" s="24"/>
      <c r="BL1136" s="24"/>
      <c r="BM1136" s="24"/>
      <c r="BN1136" s="24"/>
      <c r="BO1136" s="24"/>
      <c r="BP1136" s="24"/>
      <c r="BQ1136" s="24"/>
      <c r="BR1136" s="24"/>
    </row>
    <row r="1137" spans="1:70" ht="12.75">
      <c r="A1137" s="24"/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/>
      <c r="AK1137" s="24"/>
      <c r="AL1137" s="24"/>
      <c r="AM1137" s="24"/>
      <c r="AN1137" s="24"/>
      <c r="AO1137" s="24"/>
      <c r="AP1137" s="24"/>
      <c r="AQ1137" s="24"/>
      <c r="AR1137" s="24"/>
      <c r="AS1137" s="24"/>
      <c r="AT1137" s="24"/>
      <c r="AU1137" s="24"/>
      <c r="AV1137" s="24"/>
      <c r="AW1137" s="24"/>
      <c r="AX1137" s="24"/>
      <c r="AY1137" s="24"/>
      <c r="AZ1137" s="24"/>
      <c r="BA1137" s="24"/>
      <c r="BB1137" s="24"/>
      <c r="BC1137" s="24"/>
      <c r="BD1137" s="24"/>
      <c r="BE1137" s="24"/>
      <c r="BF1137" s="24"/>
      <c r="BG1137" s="24"/>
      <c r="BH1137" s="24"/>
      <c r="BI1137" s="24"/>
      <c r="BJ1137" s="24"/>
      <c r="BK1137" s="24"/>
      <c r="BL1137" s="24"/>
      <c r="BM1137" s="24"/>
      <c r="BN1137" s="24"/>
      <c r="BO1137" s="24"/>
      <c r="BP1137" s="24"/>
      <c r="BQ1137" s="24"/>
      <c r="BR1137" s="24"/>
    </row>
    <row r="1138" spans="1:70" ht="12.75">
      <c r="A1138" s="24"/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/>
      <c r="AK1138" s="24"/>
      <c r="AL1138" s="24"/>
      <c r="AM1138" s="24"/>
      <c r="AN1138" s="24"/>
      <c r="AO1138" s="24"/>
      <c r="AP1138" s="24"/>
      <c r="AQ1138" s="24"/>
      <c r="AR1138" s="24"/>
      <c r="AS1138" s="24"/>
      <c r="AT1138" s="24"/>
      <c r="AU1138" s="24"/>
      <c r="AV1138" s="24"/>
      <c r="AW1138" s="24"/>
      <c r="AX1138" s="24"/>
      <c r="AY1138" s="24"/>
      <c r="AZ1138" s="24"/>
      <c r="BA1138" s="24"/>
      <c r="BB1138" s="24"/>
      <c r="BC1138" s="24"/>
      <c r="BD1138" s="24"/>
      <c r="BE1138" s="24"/>
      <c r="BF1138" s="24"/>
      <c r="BG1138" s="24"/>
      <c r="BH1138" s="24"/>
      <c r="BI1138" s="24"/>
      <c r="BJ1138" s="24"/>
      <c r="BK1138" s="24"/>
      <c r="BL1138" s="24"/>
      <c r="BM1138" s="24"/>
      <c r="BN1138" s="24"/>
      <c r="BO1138" s="24"/>
      <c r="BP1138" s="24"/>
      <c r="BQ1138" s="24"/>
      <c r="BR1138" s="24"/>
    </row>
    <row r="1139" spans="1:70" ht="12.75">
      <c r="A1139" s="24"/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  <c r="AK1139" s="24"/>
      <c r="AL1139" s="24"/>
      <c r="AM1139" s="24"/>
      <c r="AN1139" s="24"/>
      <c r="AO1139" s="24"/>
      <c r="AP1139" s="24"/>
      <c r="AQ1139" s="24"/>
      <c r="AR1139" s="24"/>
      <c r="AS1139" s="24"/>
      <c r="AT1139" s="24"/>
      <c r="AU1139" s="24"/>
      <c r="AV1139" s="24"/>
      <c r="AW1139" s="24"/>
      <c r="AX1139" s="24"/>
      <c r="AY1139" s="24"/>
      <c r="AZ1139" s="24"/>
      <c r="BA1139" s="24"/>
      <c r="BB1139" s="24"/>
      <c r="BC1139" s="24"/>
      <c r="BD1139" s="24"/>
      <c r="BE1139" s="24"/>
      <c r="BF1139" s="24"/>
      <c r="BG1139" s="24"/>
      <c r="BH1139" s="24"/>
      <c r="BI1139" s="24"/>
      <c r="BJ1139" s="24"/>
      <c r="BK1139" s="24"/>
      <c r="BL1139" s="24"/>
      <c r="BM1139" s="24"/>
      <c r="BN1139" s="24"/>
      <c r="BO1139" s="24"/>
      <c r="BP1139" s="24"/>
      <c r="BQ1139" s="24"/>
      <c r="BR1139" s="24"/>
    </row>
    <row r="1140" spans="1:70" ht="12.75">
      <c r="A1140" s="24"/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/>
      <c r="AK1140" s="24"/>
      <c r="AL1140" s="24"/>
      <c r="AM1140" s="24"/>
      <c r="AN1140" s="24"/>
      <c r="AO1140" s="24"/>
      <c r="AP1140" s="24"/>
      <c r="AQ1140" s="24"/>
      <c r="AR1140" s="24"/>
      <c r="AS1140" s="24"/>
      <c r="AT1140" s="24"/>
      <c r="AU1140" s="24"/>
      <c r="AV1140" s="24"/>
      <c r="AW1140" s="24"/>
      <c r="AX1140" s="24"/>
      <c r="AY1140" s="24"/>
      <c r="AZ1140" s="24"/>
      <c r="BA1140" s="24"/>
      <c r="BB1140" s="24"/>
      <c r="BC1140" s="24"/>
      <c r="BD1140" s="24"/>
      <c r="BE1140" s="24"/>
      <c r="BF1140" s="24"/>
      <c r="BG1140" s="24"/>
      <c r="BH1140" s="24"/>
      <c r="BI1140" s="24"/>
      <c r="BJ1140" s="24"/>
      <c r="BK1140" s="24"/>
      <c r="BL1140" s="24"/>
      <c r="BM1140" s="24"/>
      <c r="BN1140" s="24"/>
      <c r="BO1140" s="24"/>
      <c r="BP1140" s="24"/>
      <c r="BQ1140" s="24"/>
      <c r="BR1140" s="24"/>
    </row>
    <row r="1141" spans="1:70" ht="12.75">
      <c r="A1141" s="24"/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  <c r="AK1141" s="24"/>
      <c r="AL1141" s="24"/>
      <c r="AM1141" s="24"/>
      <c r="AN1141" s="24"/>
      <c r="AO1141" s="24"/>
      <c r="AP1141" s="24"/>
      <c r="AQ1141" s="24"/>
      <c r="AR1141" s="24"/>
      <c r="AS1141" s="24"/>
      <c r="AT1141" s="24"/>
      <c r="AU1141" s="24"/>
      <c r="AV1141" s="24"/>
      <c r="AW1141" s="24"/>
      <c r="AX1141" s="24"/>
      <c r="AY1141" s="24"/>
      <c r="AZ1141" s="24"/>
      <c r="BA1141" s="24"/>
      <c r="BB1141" s="24"/>
      <c r="BC1141" s="24"/>
      <c r="BD1141" s="24"/>
      <c r="BE1141" s="24"/>
      <c r="BF1141" s="24"/>
      <c r="BG1141" s="24"/>
      <c r="BH1141" s="24"/>
      <c r="BI1141" s="24"/>
      <c r="BJ1141" s="24"/>
      <c r="BK1141" s="24"/>
      <c r="BL1141" s="24"/>
      <c r="BM1141" s="24"/>
      <c r="BN1141" s="24"/>
      <c r="BO1141" s="24"/>
      <c r="BP1141" s="24"/>
      <c r="BQ1141" s="24"/>
      <c r="BR1141" s="24"/>
    </row>
    <row r="1142" spans="1:70" ht="12.75">
      <c r="A1142" s="24"/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/>
      <c r="AK1142" s="24"/>
      <c r="AL1142" s="24"/>
      <c r="AM1142" s="24"/>
      <c r="AN1142" s="24"/>
      <c r="AO1142" s="24"/>
      <c r="AP1142" s="24"/>
      <c r="AQ1142" s="24"/>
      <c r="AR1142" s="24"/>
      <c r="AS1142" s="24"/>
      <c r="AT1142" s="24"/>
      <c r="AU1142" s="24"/>
      <c r="AV1142" s="24"/>
      <c r="AW1142" s="24"/>
      <c r="AX1142" s="24"/>
      <c r="AY1142" s="24"/>
      <c r="AZ1142" s="24"/>
      <c r="BA1142" s="24"/>
      <c r="BB1142" s="24"/>
      <c r="BC1142" s="24"/>
      <c r="BD1142" s="24"/>
      <c r="BE1142" s="24"/>
      <c r="BF1142" s="24"/>
      <c r="BG1142" s="24"/>
      <c r="BH1142" s="24"/>
      <c r="BI1142" s="24"/>
      <c r="BJ1142" s="24"/>
      <c r="BK1142" s="24"/>
      <c r="BL1142" s="24"/>
      <c r="BM1142" s="24"/>
      <c r="BN1142" s="24"/>
      <c r="BO1142" s="24"/>
      <c r="BP1142" s="24"/>
      <c r="BQ1142" s="24"/>
      <c r="BR1142" s="24"/>
    </row>
    <row r="1143" spans="1:70" ht="12.75">
      <c r="A1143" s="24"/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  <c r="AK1143" s="24"/>
      <c r="AL1143" s="24"/>
      <c r="AM1143" s="24"/>
      <c r="AN1143" s="24"/>
      <c r="AO1143" s="24"/>
      <c r="AP1143" s="24"/>
      <c r="AQ1143" s="24"/>
      <c r="AR1143" s="24"/>
      <c r="AS1143" s="24"/>
      <c r="AT1143" s="24"/>
      <c r="AU1143" s="24"/>
      <c r="AV1143" s="24"/>
      <c r="AW1143" s="24"/>
      <c r="AX1143" s="24"/>
      <c r="AY1143" s="24"/>
      <c r="AZ1143" s="24"/>
      <c r="BA1143" s="24"/>
      <c r="BB1143" s="24"/>
      <c r="BC1143" s="24"/>
      <c r="BD1143" s="24"/>
      <c r="BE1143" s="24"/>
      <c r="BF1143" s="24"/>
      <c r="BG1143" s="24"/>
      <c r="BH1143" s="24"/>
      <c r="BI1143" s="24"/>
      <c r="BJ1143" s="24"/>
      <c r="BK1143" s="24"/>
      <c r="BL1143" s="24"/>
      <c r="BM1143" s="24"/>
      <c r="BN1143" s="24"/>
      <c r="BO1143" s="24"/>
      <c r="BP1143" s="24"/>
      <c r="BQ1143" s="24"/>
      <c r="BR1143" s="24"/>
    </row>
    <row r="1144" spans="1:70" ht="12.75">
      <c r="A1144" s="24"/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/>
      <c r="AK1144" s="24"/>
      <c r="AL1144" s="24"/>
      <c r="AM1144" s="24"/>
      <c r="AN1144" s="24"/>
      <c r="AO1144" s="24"/>
      <c r="AP1144" s="24"/>
      <c r="AQ1144" s="24"/>
      <c r="AR1144" s="24"/>
      <c r="AS1144" s="24"/>
      <c r="AT1144" s="24"/>
      <c r="AU1144" s="24"/>
      <c r="AV1144" s="24"/>
      <c r="AW1144" s="24"/>
      <c r="AX1144" s="24"/>
      <c r="AY1144" s="24"/>
      <c r="AZ1144" s="24"/>
      <c r="BA1144" s="24"/>
      <c r="BB1144" s="24"/>
      <c r="BC1144" s="24"/>
      <c r="BD1144" s="24"/>
      <c r="BE1144" s="24"/>
      <c r="BF1144" s="24"/>
      <c r="BG1144" s="24"/>
      <c r="BH1144" s="24"/>
      <c r="BI1144" s="24"/>
      <c r="BJ1144" s="24"/>
      <c r="BK1144" s="24"/>
      <c r="BL1144" s="24"/>
      <c r="BM1144" s="24"/>
      <c r="BN1144" s="24"/>
      <c r="BO1144" s="24"/>
      <c r="BP1144" s="24"/>
      <c r="BQ1144" s="24"/>
      <c r="BR1144" s="24"/>
    </row>
    <row r="1145" spans="1:70" ht="12.75">
      <c r="A1145" s="24"/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/>
      <c r="AK1145" s="24"/>
      <c r="AL1145" s="24"/>
      <c r="AM1145" s="24"/>
      <c r="AN1145" s="24"/>
      <c r="AO1145" s="24"/>
      <c r="AP1145" s="24"/>
      <c r="AQ1145" s="24"/>
      <c r="AR1145" s="24"/>
      <c r="AS1145" s="24"/>
      <c r="AT1145" s="24"/>
      <c r="AU1145" s="24"/>
      <c r="AV1145" s="24"/>
      <c r="AW1145" s="24"/>
      <c r="AX1145" s="24"/>
      <c r="AY1145" s="24"/>
      <c r="AZ1145" s="24"/>
      <c r="BA1145" s="24"/>
      <c r="BB1145" s="24"/>
      <c r="BC1145" s="24"/>
      <c r="BD1145" s="24"/>
      <c r="BE1145" s="24"/>
      <c r="BF1145" s="24"/>
      <c r="BG1145" s="24"/>
      <c r="BH1145" s="24"/>
      <c r="BI1145" s="24"/>
      <c r="BJ1145" s="24"/>
      <c r="BK1145" s="24"/>
      <c r="BL1145" s="24"/>
      <c r="BM1145" s="24"/>
      <c r="BN1145" s="24"/>
      <c r="BO1145" s="24"/>
      <c r="BP1145" s="24"/>
      <c r="BQ1145" s="24"/>
      <c r="BR1145" s="24"/>
    </row>
    <row r="1146" spans="1:70" ht="12.75">
      <c r="A1146" s="24"/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/>
      <c r="AK1146" s="24"/>
      <c r="AL1146" s="24"/>
      <c r="AM1146" s="24"/>
      <c r="AN1146" s="24"/>
      <c r="AO1146" s="24"/>
      <c r="AP1146" s="24"/>
      <c r="AQ1146" s="24"/>
      <c r="AR1146" s="24"/>
      <c r="AS1146" s="24"/>
      <c r="AT1146" s="24"/>
      <c r="AU1146" s="24"/>
      <c r="AV1146" s="24"/>
      <c r="AW1146" s="24"/>
      <c r="AX1146" s="24"/>
      <c r="AY1146" s="24"/>
      <c r="AZ1146" s="24"/>
      <c r="BA1146" s="24"/>
      <c r="BB1146" s="24"/>
      <c r="BC1146" s="24"/>
      <c r="BD1146" s="24"/>
      <c r="BE1146" s="24"/>
      <c r="BF1146" s="24"/>
      <c r="BG1146" s="24"/>
      <c r="BH1146" s="24"/>
      <c r="BI1146" s="24"/>
      <c r="BJ1146" s="24"/>
      <c r="BK1146" s="24"/>
      <c r="BL1146" s="24"/>
      <c r="BM1146" s="24"/>
      <c r="BN1146" s="24"/>
      <c r="BO1146" s="24"/>
      <c r="BP1146" s="24"/>
      <c r="BQ1146" s="24"/>
      <c r="BR1146" s="24"/>
    </row>
    <row r="1147" spans="1:70" ht="12.75">
      <c r="A1147" s="24"/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  <c r="AK1147" s="24"/>
      <c r="AL1147" s="24"/>
      <c r="AM1147" s="24"/>
      <c r="AN1147" s="24"/>
      <c r="AO1147" s="24"/>
      <c r="AP1147" s="24"/>
      <c r="AQ1147" s="24"/>
      <c r="AR1147" s="24"/>
      <c r="AS1147" s="24"/>
      <c r="AT1147" s="24"/>
      <c r="AU1147" s="24"/>
      <c r="AV1147" s="24"/>
      <c r="AW1147" s="24"/>
      <c r="AX1147" s="24"/>
      <c r="AY1147" s="24"/>
      <c r="AZ1147" s="24"/>
      <c r="BA1147" s="24"/>
      <c r="BB1147" s="24"/>
      <c r="BC1147" s="24"/>
      <c r="BD1147" s="24"/>
      <c r="BE1147" s="24"/>
      <c r="BF1147" s="24"/>
      <c r="BG1147" s="24"/>
      <c r="BH1147" s="24"/>
      <c r="BI1147" s="24"/>
      <c r="BJ1147" s="24"/>
      <c r="BK1147" s="24"/>
      <c r="BL1147" s="24"/>
      <c r="BM1147" s="24"/>
      <c r="BN1147" s="24"/>
      <c r="BO1147" s="24"/>
      <c r="BP1147" s="24"/>
      <c r="BQ1147" s="24"/>
      <c r="BR1147" s="24"/>
    </row>
    <row r="1148" spans="1:70" ht="12.75">
      <c r="A1148" s="24"/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/>
      <c r="AK1148" s="24"/>
      <c r="AL1148" s="24"/>
      <c r="AM1148" s="24"/>
      <c r="AN1148" s="24"/>
      <c r="AO1148" s="24"/>
      <c r="AP1148" s="24"/>
      <c r="AQ1148" s="24"/>
      <c r="AR1148" s="24"/>
      <c r="AS1148" s="24"/>
      <c r="AT1148" s="24"/>
      <c r="AU1148" s="24"/>
      <c r="AV1148" s="24"/>
      <c r="AW1148" s="24"/>
      <c r="AX1148" s="24"/>
      <c r="AY1148" s="24"/>
      <c r="AZ1148" s="24"/>
      <c r="BA1148" s="24"/>
      <c r="BB1148" s="24"/>
      <c r="BC1148" s="24"/>
      <c r="BD1148" s="24"/>
      <c r="BE1148" s="24"/>
      <c r="BF1148" s="24"/>
      <c r="BG1148" s="24"/>
      <c r="BH1148" s="24"/>
      <c r="BI1148" s="24"/>
      <c r="BJ1148" s="24"/>
      <c r="BK1148" s="24"/>
      <c r="BL1148" s="24"/>
      <c r="BM1148" s="24"/>
      <c r="BN1148" s="24"/>
      <c r="BO1148" s="24"/>
      <c r="BP1148" s="24"/>
      <c r="BQ1148" s="24"/>
      <c r="BR1148" s="24"/>
    </row>
    <row r="1149" spans="1:70" ht="12.75">
      <c r="A1149" s="24"/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24"/>
      <c r="AP1149" s="24"/>
      <c r="AQ1149" s="24"/>
      <c r="AR1149" s="24"/>
      <c r="AS1149" s="24"/>
      <c r="AT1149" s="24"/>
      <c r="AU1149" s="24"/>
      <c r="AV1149" s="24"/>
      <c r="AW1149" s="24"/>
      <c r="AX1149" s="24"/>
      <c r="AY1149" s="24"/>
      <c r="AZ1149" s="24"/>
      <c r="BA1149" s="24"/>
      <c r="BB1149" s="24"/>
      <c r="BC1149" s="24"/>
      <c r="BD1149" s="24"/>
      <c r="BE1149" s="24"/>
      <c r="BF1149" s="24"/>
      <c r="BG1149" s="24"/>
      <c r="BH1149" s="24"/>
      <c r="BI1149" s="24"/>
      <c r="BJ1149" s="24"/>
      <c r="BK1149" s="24"/>
      <c r="BL1149" s="24"/>
      <c r="BM1149" s="24"/>
      <c r="BN1149" s="24"/>
      <c r="BO1149" s="24"/>
      <c r="BP1149" s="24"/>
      <c r="BQ1149" s="24"/>
      <c r="BR1149" s="24"/>
    </row>
    <row r="1150" spans="1:70" ht="12.75">
      <c r="A1150" s="24"/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/>
      <c r="AK1150" s="24"/>
      <c r="AL1150" s="24"/>
      <c r="AM1150" s="24"/>
      <c r="AN1150" s="24"/>
      <c r="AO1150" s="24"/>
      <c r="AP1150" s="24"/>
      <c r="AQ1150" s="24"/>
      <c r="AR1150" s="24"/>
      <c r="AS1150" s="24"/>
      <c r="AT1150" s="24"/>
      <c r="AU1150" s="24"/>
      <c r="AV1150" s="24"/>
      <c r="AW1150" s="24"/>
      <c r="AX1150" s="24"/>
      <c r="AY1150" s="24"/>
      <c r="AZ1150" s="24"/>
      <c r="BA1150" s="24"/>
      <c r="BB1150" s="24"/>
      <c r="BC1150" s="24"/>
      <c r="BD1150" s="24"/>
      <c r="BE1150" s="24"/>
      <c r="BF1150" s="24"/>
      <c r="BG1150" s="24"/>
      <c r="BH1150" s="24"/>
      <c r="BI1150" s="24"/>
      <c r="BJ1150" s="24"/>
      <c r="BK1150" s="24"/>
      <c r="BL1150" s="24"/>
      <c r="BM1150" s="24"/>
      <c r="BN1150" s="24"/>
      <c r="BO1150" s="24"/>
      <c r="BP1150" s="24"/>
      <c r="BQ1150" s="24"/>
      <c r="BR1150" s="24"/>
    </row>
    <row r="1151" spans="1:70" ht="12.75">
      <c r="A1151" s="24"/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  <c r="AK1151" s="24"/>
      <c r="AL1151" s="24"/>
      <c r="AM1151" s="24"/>
      <c r="AN1151" s="24"/>
      <c r="AO1151" s="24"/>
      <c r="AP1151" s="24"/>
      <c r="AQ1151" s="24"/>
      <c r="AR1151" s="24"/>
      <c r="AS1151" s="24"/>
      <c r="AT1151" s="24"/>
      <c r="AU1151" s="24"/>
      <c r="AV1151" s="24"/>
      <c r="AW1151" s="24"/>
      <c r="AX1151" s="24"/>
      <c r="AY1151" s="24"/>
      <c r="AZ1151" s="24"/>
      <c r="BA1151" s="24"/>
      <c r="BB1151" s="24"/>
      <c r="BC1151" s="24"/>
      <c r="BD1151" s="24"/>
      <c r="BE1151" s="24"/>
      <c r="BF1151" s="24"/>
      <c r="BG1151" s="24"/>
      <c r="BH1151" s="24"/>
      <c r="BI1151" s="24"/>
      <c r="BJ1151" s="24"/>
      <c r="BK1151" s="24"/>
      <c r="BL1151" s="24"/>
      <c r="BM1151" s="24"/>
      <c r="BN1151" s="24"/>
      <c r="BO1151" s="24"/>
      <c r="BP1151" s="24"/>
      <c r="BQ1151" s="24"/>
      <c r="BR1151" s="24"/>
    </row>
    <row r="1152" spans="1:70" ht="12.75">
      <c r="A1152" s="24"/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/>
      <c r="AK1152" s="24"/>
      <c r="AL1152" s="24"/>
      <c r="AM1152" s="24"/>
      <c r="AN1152" s="24"/>
      <c r="AO1152" s="24"/>
      <c r="AP1152" s="24"/>
      <c r="AQ1152" s="24"/>
      <c r="AR1152" s="24"/>
      <c r="AS1152" s="24"/>
      <c r="AT1152" s="24"/>
      <c r="AU1152" s="24"/>
      <c r="AV1152" s="24"/>
      <c r="AW1152" s="24"/>
      <c r="AX1152" s="24"/>
      <c r="AY1152" s="24"/>
      <c r="AZ1152" s="24"/>
      <c r="BA1152" s="24"/>
      <c r="BB1152" s="24"/>
      <c r="BC1152" s="24"/>
      <c r="BD1152" s="24"/>
      <c r="BE1152" s="24"/>
      <c r="BF1152" s="24"/>
      <c r="BG1152" s="24"/>
      <c r="BH1152" s="24"/>
      <c r="BI1152" s="24"/>
      <c r="BJ1152" s="24"/>
      <c r="BK1152" s="24"/>
      <c r="BL1152" s="24"/>
      <c r="BM1152" s="24"/>
      <c r="BN1152" s="24"/>
      <c r="BO1152" s="24"/>
      <c r="BP1152" s="24"/>
      <c r="BQ1152" s="24"/>
      <c r="BR1152" s="24"/>
    </row>
    <row r="1153" spans="1:70" ht="12.75">
      <c r="A1153" s="24"/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/>
      <c r="AK1153" s="24"/>
      <c r="AL1153" s="24"/>
      <c r="AM1153" s="24"/>
      <c r="AN1153" s="24"/>
      <c r="AO1153" s="24"/>
      <c r="AP1153" s="24"/>
      <c r="AQ1153" s="24"/>
      <c r="AR1153" s="24"/>
      <c r="AS1153" s="24"/>
      <c r="AT1153" s="24"/>
      <c r="AU1153" s="24"/>
      <c r="AV1153" s="24"/>
      <c r="AW1153" s="24"/>
      <c r="AX1153" s="24"/>
      <c r="AY1153" s="24"/>
      <c r="AZ1153" s="24"/>
      <c r="BA1153" s="24"/>
      <c r="BB1153" s="24"/>
      <c r="BC1153" s="24"/>
      <c r="BD1153" s="24"/>
      <c r="BE1153" s="24"/>
      <c r="BF1153" s="24"/>
      <c r="BG1153" s="24"/>
      <c r="BH1153" s="24"/>
      <c r="BI1153" s="24"/>
      <c r="BJ1153" s="24"/>
      <c r="BK1153" s="24"/>
      <c r="BL1153" s="24"/>
      <c r="BM1153" s="24"/>
      <c r="BN1153" s="24"/>
      <c r="BO1153" s="24"/>
      <c r="BP1153" s="24"/>
      <c r="BQ1153" s="24"/>
      <c r="BR1153" s="24"/>
    </row>
    <row r="1154" spans="1:70" ht="12.75">
      <c r="A1154" s="24"/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/>
      <c r="AK1154" s="24"/>
      <c r="AL1154" s="24"/>
      <c r="AM1154" s="24"/>
      <c r="AN1154" s="24"/>
      <c r="AO1154" s="24"/>
      <c r="AP1154" s="24"/>
      <c r="AQ1154" s="24"/>
      <c r="AR1154" s="24"/>
      <c r="AS1154" s="24"/>
      <c r="AT1154" s="24"/>
      <c r="AU1154" s="24"/>
      <c r="AV1154" s="24"/>
      <c r="AW1154" s="24"/>
      <c r="AX1154" s="24"/>
      <c r="AY1154" s="24"/>
      <c r="AZ1154" s="24"/>
      <c r="BA1154" s="24"/>
      <c r="BB1154" s="24"/>
      <c r="BC1154" s="24"/>
      <c r="BD1154" s="24"/>
      <c r="BE1154" s="24"/>
      <c r="BF1154" s="24"/>
      <c r="BG1154" s="24"/>
      <c r="BH1154" s="24"/>
      <c r="BI1154" s="24"/>
      <c r="BJ1154" s="24"/>
      <c r="BK1154" s="24"/>
      <c r="BL1154" s="24"/>
      <c r="BM1154" s="24"/>
      <c r="BN1154" s="24"/>
      <c r="BO1154" s="24"/>
      <c r="BP1154" s="24"/>
      <c r="BQ1154" s="24"/>
      <c r="BR1154" s="24"/>
    </row>
    <row r="1155" spans="1:70" ht="12.75">
      <c r="A1155" s="24"/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  <c r="AK1155" s="24"/>
      <c r="AL1155" s="24"/>
      <c r="AM1155" s="24"/>
      <c r="AN1155" s="24"/>
      <c r="AO1155" s="24"/>
      <c r="AP1155" s="24"/>
      <c r="AQ1155" s="24"/>
      <c r="AR1155" s="24"/>
      <c r="AS1155" s="24"/>
      <c r="AT1155" s="24"/>
      <c r="AU1155" s="24"/>
      <c r="AV1155" s="24"/>
      <c r="AW1155" s="24"/>
      <c r="AX1155" s="24"/>
      <c r="AY1155" s="24"/>
      <c r="AZ1155" s="24"/>
      <c r="BA1155" s="24"/>
      <c r="BB1155" s="24"/>
      <c r="BC1155" s="24"/>
      <c r="BD1155" s="24"/>
      <c r="BE1155" s="24"/>
      <c r="BF1155" s="24"/>
      <c r="BG1155" s="24"/>
      <c r="BH1155" s="24"/>
      <c r="BI1155" s="24"/>
      <c r="BJ1155" s="24"/>
      <c r="BK1155" s="24"/>
      <c r="BL1155" s="24"/>
      <c r="BM1155" s="24"/>
      <c r="BN1155" s="24"/>
      <c r="BO1155" s="24"/>
      <c r="BP1155" s="24"/>
      <c r="BQ1155" s="24"/>
      <c r="BR1155" s="24"/>
    </row>
    <row r="1156" spans="1:70" ht="12.75">
      <c r="A1156" s="24"/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/>
      <c r="AK1156" s="24"/>
      <c r="AL1156" s="24"/>
      <c r="AM1156" s="24"/>
      <c r="AN1156" s="24"/>
      <c r="AO1156" s="24"/>
      <c r="AP1156" s="24"/>
      <c r="AQ1156" s="24"/>
      <c r="AR1156" s="24"/>
      <c r="AS1156" s="24"/>
      <c r="AT1156" s="24"/>
      <c r="AU1156" s="24"/>
      <c r="AV1156" s="24"/>
      <c r="AW1156" s="24"/>
      <c r="AX1156" s="24"/>
      <c r="AY1156" s="24"/>
      <c r="AZ1156" s="24"/>
      <c r="BA1156" s="24"/>
      <c r="BB1156" s="24"/>
      <c r="BC1156" s="24"/>
      <c r="BD1156" s="24"/>
      <c r="BE1156" s="24"/>
      <c r="BF1156" s="24"/>
      <c r="BG1156" s="24"/>
      <c r="BH1156" s="24"/>
      <c r="BI1156" s="24"/>
      <c r="BJ1156" s="24"/>
      <c r="BK1156" s="24"/>
      <c r="BL1156" s="24"/>
      <c r="BM1156" s="24"/>
      <c r="BN1156" s="24"/>
      <c r="BO1156" s="24"/>
      <c r="BP1156" s="24"/>
      <c r="BQ1156" s="24"/>
      <c r="BR1156" s="24"/>
    </row>
    <row r="1157" spans="1:70" ht="12.75">
      <c r="A1157" s="24"/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  <c r="AK1157" s="24"/>
      <c r="AL1157" s="24"/>
      <c r="AM1157" s="24"/>
      <c r="AN1157" s="24"/>
      <c r="AO1157" s="24"/>
      <c r="AP1157" s="24"/>
      <c r="AQ1157" s="24"/>
      <c r="AR1157" s="24"/>
      <c r="AS1157" s="24"/>
      <c r="AT1157" s="24"/>
      <c r="AU1157" s="24"/>
      <c r="AV1157" s="24"/>
      <c r="AW1157" s="24"/>
      <c r="AX1157" s="24"/>
      <c r="AY1157" s="24"/>
      <c r="AZ1157" s="24"/>
      <c r="BA1157" s="24"/>
      <c r="BB1157" s="24"/>
      <c r="BC1157" s="24"/>
      <c r="BD1157" s="24"/>
      <c r="BE1157" s="24"/>
      <c r="BF1157" s="24"/>
      <c r="BG1157" s="24"/>
      <c r="BH1157" s="24"/>
      <c r="BI1157" s="24"/>
      <c r="BJ1157" s="24"/>
      <c r="BK1157" s="24"/>
      <c r="BL1157" s="24"/>
      <c r="BM1157" s="24"/>
      <c r="BN1157" s="24"/>
      <c r="BO1157" s="24"/>
      <c r="BP1157" s="24"/>
      <c r="BQ1157" s="24"/>
      <c r="BR1157" s="24"/>
    </row>
    <row r="1158" spans="1:70" ht="12.75">
      <c r="A1158" s="24"/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/>
      <c r="AK1158" s="24"/>
      <c r="AL1158" s="24"/>
      <c r="AM1158" s="24"/>
      <c r="AN1158" s="24"/>
      <c r="AO1158" s="24"/>
      <c r="AP1158" s="24"/>
      <c r="AQ1158" s="24"/>
      <c r="AR1158" s="24"/>
      <c r="AS1158" s="24"/>
      <c r="AT1158" s="24"/>
      <c r="AU1158" s="24"/>
      <c r="AV1158" s="24"/>
      <c r="AW1158" s="24"/>
      <c r="AX1158" s="24"/>
      <c r="AY1158" s="24"/>
      <c r="AZ1158" s="24"/>
      <c r="BA1158" s="24"/>
      <c r="BB1158" s="24"/>
      <c r="BC1158" s="24"/>
      <c r="BD1158" s="24"/>
      <c r="BE1158" s="24"/>
      <c r="BF1158" s="24"/>
      <c r="BG1158" s="24"/>
      <c r="BH1158" s="24"/>
      <c r="BI1158" s="24"/>
      <c r="BJ1158" s="24"/>
      <c r="BK1158" s="24"/>
      <c r="BL1158" s="24"/>
      <c r="BM1158" s="24"/>
      <c r="BN1158" s="24"/>
      <c r="BO1158" s="24"/>
      <c r="BP1158" s="24"/>
      <c r="BQ1158" s="24"/>
      <c r="BR1158" s="24"/>
    </row>
    <row r="1159" spans="1:70" ht="12.75">
      <c r="A1159" s="24"/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  <c r="AK1159" s="24"/>
      <c r="AL1159" s="24"/>
      <c r="AM1159" s="24"/>
      <c r="AN1159" s="24"/>
      <c r="AO1159" s="24"/>
      <c r="AP1159" s="24"/>
      <c r="AQ1159" s="24"/>
      <c r="AR1159" s="24"/>
      <c r="AS1159" s="24"/>
      <c r="AT1159" s="24"/>
      <c r="AU1159" s="24"/>
      <c r="AV1159" s="24"/>
      <c r="AW1159" s="24"/>
      <c r="AX1159" s="24"/>
      <c r="AY1159" s="24"/>
      <c r="AZ1159" s="24"/>
      <c r="BA1159" s="24"/>
      <c r="BB1159" s="24"/>
      <c r="BC1159" s="24"/>
      <c r="BD1159" s="24"/>
      <c r="BE1159" s="24"/>
      <c r="BF1159" s="24"/>
      <c r="BG1159" s="24"/>
      <c r="BH1159" s="24"/>
      <c r="BI1159" s="24"/>
      <c r="BJ1159" s="24"/>
      <c r="BK1159" s="24"/>
      <c r="BL1159" s="24"/>
      <c r="BM1159" s="24"/>
      <c r="BN1159" s="24"/>
      <c r="BO1159" s="24"/>
      <c r="BP1159" s="24"/>
      <c r="BQ1159" s="24"/>
      <c r="BR1159" s="24"/>
    </row>
    <row r="1160" spans="1:70" ht="12.75">
      <c r="A1160" s="24"/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4"/>
      <c r="AK1160" s="24"/>
      <c r="AL1160" s="24"/>
      <c r="AM1160" s="24"/>
      <c r="AN1160" s="24"/>
      <c r="AO1160" s="24"/>
      <c r="AP1160" s="24"/>
      <c r="AQ1160" s="24"/>
      <c r="AR1160" s="24"/>
      <c r="AS1160" s="24"/>
      <c r="AT1160" s="24"/>
      <c r="AU1160" s="24"/>
      <c r="AV1160" s="24"/>
      <c r="AW1160" s="24"/>
      <c r="AX1160" s="24"/>
      <c r="AY1160" s="24"/>
      <c r="AZ1160" s="24"/>
      <c r="BA1160" s="24"/>
      <c r="BB1160" s="24"/>
      <c r="BC1160" s="24"/>
      <c r="BD1160" s="24"/>
      <c r="BE1160" s="24"/>
      <c r="BF1160" s="24"/>
      <c r="BG1160" s="24"/>
      <c r="BH1160" s="24"/>
      <c r="BI1160" s="24"/>
      <c r="BJ1160" s="24"/>
      <c r="BK1160" s="24"/>
      <c r="BL1160" s="24"/>
      <c r="BM1160" s="24"/>
      <c r="BN1160" s="24"/>
      <c r="BO1160" s="24"/>
      <c r="BP1160" s="24"/>
      <c r="BQ1160" s="24"/>
      <c r="BR1160" s="24"/>
    </row>
    <row r="1161" spans="1:70" ht="12.75">
      <c r="A1161" s="24"/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/>
      <c r="AK1161" s="24"/>
      <c r="AL1161" s="24"/>
      <c r="AM1161" s="24"/>
      <c r="AN1161" s="24"/>
      <c r="AO1161" s="24"/>
      <c r="AP1161" s="24"/>
      <c r="AQ1161" s="24"/>
      <c r="AR1161" s="24"/>
      <c r="AS1161" s="24"/>
      <c r="AT1161" s="24"/>
      <c r="AU1161" s="24"/>
      <c r="AV1161" s="24"/>
      <c r="AW1161" s="24"/>
      <c r="AX1161" s="24"/>
      <c r="AY1161" s="24"/>
      <c r="AZ1161" s="24"/>
      <c r="BA1161" s="24"/>
      <c r="BB1161" s="24"/>
      <c r="BC1161" s="24"/>
      <c r="BD1161" s="24"/>
      <c r="BE1161" s="24"/>
      <c r="BF1161" s="24"/>
      <c r="BG1161" s="24"/>
      <c r="BH1161" s="24"/>
      <c r="BI1161" s="24"/>
      <c r="BJ1161" s="24"/>
      <c r="BK1161" s="24"/>
      <c r="BL1161" s="24"/>
      <c r="BM1161" s="24"/>
      <c r="BN1161" s="24"/>
      <c r="BO1161" s="24"/>
      <c r="BP1161" s="24"/>
      <c r="BQ1161" s="24"/>
      <c r="BR1161" s="24"/>
    </row>
    <row r="1162" spans="1:70" ht="12.75">
      <c r="A1162" s="24"/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  <c r="AK1162" s="24"/>
      <c r="AL1162" s="24"/>
      <c r="AM1162" s="24"/>
      <c r="AN1162" s="24"/>
      <c r="AO1162" s="24"/>
      <c r="AP1162" s="24"/>
      <c r="AQ1162" s="24"/>
      <c r="AR1162" s="24"/>
      <c r="AS1162" s="24"/>
      <c r="AT1162" s="24"/>
      <c r="AU1162" s="24"/>
      <c r="AV1162" s="24"/>
      <c r="AW1162" s="24"/>
      <c r="AX1162" s="24"/>
      <c r="AY1162" s="24"/>
      <c r="AZ1162" s="24"/>
      <c r="BA1162" s="24"/>
      <c r="BB1162" s="24"/>
      <c r="BC1162" s="24"/>
      <c r="BD1162" s="24"/>
      <c r="BE1162" s="24"/>
      <c r="BF1162" s="24"/>
      <c r="BG1162" s="24"/>
      <c r="BH1162" s="24"/>
      <c r="BI1162" s="24"/>
      <c r="BJ1162" s="24"/>
      <c r="BK1162" s="24"/>
      <c r="BL1162" s="24"/>
      <c r="BM1162" s="24"/>
      <c r="BN1162" s="24"/>
      <c r="BO1162" s="24"/>
      <c r="BP1162" s="24"/>
      <c r="BQ1162" s="24"/>
      <c r="BR1162" s="24"/>
    </row>
    <row r="1163" spans="1:70" ht="12.75">
      <c r="A1163" s="24"/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  <c r="AK1163" s="24"/>
      <c r="AL1163" s="24"/>
      <c r="AM1163" s="24"/>
      <c r="AN1163" s="24"/>
      <c r="AO1163" s="24"/>
      <c r="AP1163" s="24"/>
      <c r="AQ1163" s="24"/>
      <c r="AR1163" s="24"/>
      <c r="AS1163" s="24"/>
      <c r="AT1163" s="24"/>
      <c r="AU1163" s="24"/>
      <c r="AV1163" s="24"/>
      <c r="AW1163" s="24"/>
      <c r="AX1163" s="24"/>
      <c r="AY1163" s="24"/>
      <c r="AZ1163" s="24"/>
      <c r="BA1163" s="24"/>
      <c r="BB1163" s="24"/>
      <c r="BC1163" s="24"/>
      <c r="BD1163" s="24"/>
      <c r="BE1163" s="24"/>
      <c r="BF1163" s="24"/>
      <c r="BG1163" s="24"/>
      <c r="BH1163" s="24"/>
      <c r="BI1163" s="24"/>
      <c r="BJ1163" s="24"/>
      <c r="BK1163" s="24"/>
      <c r="BL1163" s="24"/>
      <c r="BM1163" s="24"/>
      <c r="BN1163" s="24"/>
      <c r="BO1163" s="24"/>
      <c r="BP1163" s="24"/>
      <c r="BQ1163" s="24"/>
      <c r="BR1163" s="24"/>
    </row>
    <row r="1164" spans="1:70" ht="12.75">
      <c r="A1164" s="24"/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4"/>
      <c r="AK1164" s="24"/>
      <c r="AL1164" s="24"/>
      <c r="AM1164" s="24"/>
      <c r="AN1164" s="24"/>
      <c r="AO1164" s="24"/>
      <c r="AP1164" s="24"/>
      <c r="AQ1164" s="24"/>
      <c r="AR1164" s="24"/>
      <c r="AS1164" s="24"/>
      <c r="AT1164" s="24"/>
      <c r="AU1164" s="24"/>
      <c r="AV1164" s="24"/>
      <c r="AW1164" s="24"/>
      <c r="AX1164" s="24"/>
      <c r="AY1164" s="24"/>
      <c r="AZ1164" s="24"/>
      <c r="BA1164" s="24"/>
      <c r="BB1164" s="24"/>
      <c r="BC1164" s="24"/>
      <c r="BD1164" s="24"/>
      <c r="BE1164" s="24"/>
      <c r="BF1164" s="24"/>
      <c r="BG1164" s="24"/>
      <c r="BH1164" s="24"/>
      <c r="BI1164" s="24"/>
      <c r="BJ1164" s="24"/>
      <c r="BK1164" s="24"/>
      <c r="BL1164" s="24"/>
      <c r="BM1164" s="24"/>
      <c r="BN1164" s="24"/>
      <c r="BO1164" s="24"/>
      <c r="BP1164" s="24"/>
      <c r="BQ1164" s="24"/>
      <c r="BR1164" s="24"/>
    </row>
    <row r="1165" spans="1:70" ht="12.75">
      <c r="A1165" s="24"/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4"/>
      <c r="AK1165" s="24"/>
      <c r="AL1165" s="24"/>
      <c r="AM1165" s="24"/>
      <c r="AN1165" s="24"/>
      <c r="AO1165" s="24"/>
      <c r="AP1165" s="24"/>
      <c r="AQ1165" s="24"/>
      <c r="AR1165" s="24"/>
      <c r="AS1165" s="24"/>
      <c r="AT1165" s="24"/>
      <c r="AU1165" s="24"/>
      <c r="AV1165" s="24"/>
      <c r="AW1165" s="24"/>
      <c r="AX1165" s="24"/>
      <c r="AY1165" s="24"/>
      <c r="AZ1165" s="24"/>
      <c r="BA1165" s="24"/>
      <c r="BB1165" s="24"/>
      <c r="BC1165" s="24"/>
      <c r="BD1165" s="24"/>
      <c r="BE1165" s="24"/>
      <c r="BF1165" s="24"/>
      <c r="BG1165" s="24"/>
      <c r="BH1165" s="24"/>
      <c r="BI1165" s="24"/>
      <c r="BJ1165" s="24"/>
      <c r="BK1165" s="24"/>
      <c r="BL1165" s="24"/>
      <c r="BM1165" s="24"/>
      <c r="BN1165" s="24"/>
      <c r="BO1165" s="24"/>
      <c r="BP1165" s="24"/>
      <c r="BQ1165" s="24"/>
      <c r="BR1165" s="24"/>
    </row>
    <row r="1166" spans="1:70" ht="12.75">
      <c r="A1166" s="24"/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4"/>
      <c r="AK1166" s="24"/>
      <c r="AL1166" s="24"/>
      <c r="AM1166" s="24"/>
      <c r="AN1166" s="24"/>
      <c r="AO1166" s="24"/>
      <c r="AP1166" s="24"/>
      <c r="AQ1166" s="24"/>
      <c r="AR1166" s="24"/>
      <c r="AS1166" s="24"/>
      <c r="AT1166" s="24"/>
      <c r="AU1166" s="24"/>
      <c r="AV1166" s="24"/>
      <c r="AW1166" s="24"/>
      <c r="AX1166" s="24"/>
      <c r="AY1166" s="24"/>
      <c r="AZ1166" s="24"/>
      <c r="BA1166" s="24"/>
      <c r="BB1166" s="24"/>
      <c r="BC1166" s="24"/>
      <c r="BD1166" s="24"/>
      <c r="BE1166" s="24"/>
      <c r="BF1166" s="24"/>
      <c r="BG1166" s="24"/>
      <c r="BH1166" s="24"/>
      <c r="BI1166" s="24"/>
      <c r="BJ1166" s="24"/>
      <c r="BK1166" s="24"/>
      <c r="BL1166" s="24"/>
      <c r="BM1166" s="24"/>
      <c r="BN1166" s="24"/>
      <c r="BO1166" s="24"/>
      <c r="BP1166" s="24"/>
      <c r="BQ1166" s="24"/>
      <c r="BR1166" s="24"/>
    </row>
    <row r="1167" spans="1:70" ht="12.75">
      <c r="A1167" s="24"/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4"/>
      <c r="AK1167" s="24"/>
      <c r="AL1167" s="24"/>
      <c r="AM1167" s="24"/>
      <c r="AN1167" s="24"/>
      <c r="AO1167" s="24"/>
      <c r="AP1167" s="24"/>
      <c r="AQ1167" s="24"/>
      <c r="AR1167" s="24"/>
      <c r="AS1167" s="24"/>
      <c r="AT1167" s="24"/>
      <c r="AU1167" s="24"/>
      <c r="AV1167" s="24"/>
      <c r="AW1167" s="24"/>
      <c r="AX1167" s="24"/>
      <c r="AY1167" s="24"/>
      <c r="AZ1167" s="24"/>
      <c r="BA1167" s="24"/>
      <c r="BB1167" s="24"/>
      <c r="BC1167" s="24"/>
      <c r="BD1167" s="24"/>
      <c r="BE1167" s="24"/>
      <c r="BF1167" s="24"/>
      <c r="BG1167" s="24"/>
      <c r="BH1167" s="24"/>
      <c r="BI1167" s="24"/>
      <c r="BJ1167" s="24"/>
      <c r="BK1167" s="24"/>
      <c r="BL1167" s="24"/>
      <c r="BM1167" s="24"/>
      <c r="BN1167" s="24"/>
      <c r="BO1167" s="24"/>
      <c r="BP1167" s="24"/>
      <c r="BQ1167" s="24"/>
      <c r="BR1167" s="24"/>
    </row>
    <row r="1168" spans="1:70" ht="12.75">
      <c r="A1168" s="24"/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4"/>
      <c r="AK1168" s="24"/>
      <c r="AL1168" s="24"/>
      <c r="AM1168" s="24"/>
      <c r="AN1168" s="24"/>
      <c r="AO1168" s="24"/>
      <c r="AP1168" s="24"/>
      <c r="AQ1168" s="24"/>
      <c r="AR1168" s="24"/>
      <c r="AS1168" s="24"/>
      <c r="AT1168" s="24"/>
      <c r="AU1168" s="24"/>
      <c r="AV1168" s="24"/>
      <c r="AW1168" s="24"/>
      <c r="AX1168" s="24"/>
      <c r="AY1168" s="24"/>
      <c r="AZ1168" s="24"/>
      <c r="BA1168" s="24"/>
      <c r="BB1168" s="24"/>
      <c r="BC1168" s="24"/>
      <c r="BD1168" s="24"/>
      <c r="BE1168" s="24"/>
      <c r="BF1168" s="24"/>
      <c r="BG1168" s="24"/>
      <c r="BH1168" s="24"/>
      <c r="BI1168" s="24"/>
      <c r="BJ1168" s="24"/>
      <c r="BK1168" s="24"/>
      <c r="BL1168" s="24"/>
      <c r="BM1168" s="24"/>
      <c r="BN1168" s="24"/>
      <c r="BO1168" s="24"/>
      <c r="BP1168" s="24"/>
      <c r="BQ1168" s="24"/>
      <c r="BR1168" s="24"/>
    </row>
    <row r="1169" spans="1:70" ht="12.75">
      <c r="A1169" s="24"/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/>
      <c r="AK1169" s="24"/>
      <c r="AL1169" s="24"/>
      <c r="AM1169" s="24"/>
      <c r="AN1169" s="24"/>
      <c r="AO1169" s="24"/>
      <c r="AP1169" s="24"/>
      <c r="AQ1169" s="24"/>
      <c r="AR1169" s="24"/>
      <c r="AS1169" s="24"/>
      <c r="AT1169" s="24"/>
      <c r="AU1169" s="24"/>
      <c r="AV1169" s="24"/>
      <c r="AW1169" s="24"/>
      <c r="AX1169" s="24"/>
      <c r="AY1169" s="24"/>
      <c r="AZ1169" s="24"/>
      <c r="BA1169" s="24"/>
      <c r="BB1169" s="24"/>
      <c r="BC1169" s="24"/>
      <c r="BD1169" s="24"/>
      <c r="BE1169" s="24"/>
      <c r="BF1169" s="24"/>
      <c r="BG1169" s="24"/>
      <c r="BH1169" s="24"/>
      <c r="BI1169" s="24"/>
      <c r="BJ1169" s="24"/>
      <c r="BK1169" s="24"/>
      <c r="BL1169" s="24"/>
      <c r="BM1169" s="24"/>
      <c r="BN1169" s="24"/>
      <c r="BO1169" s="24"/>
      <c r="BP1169" s="24"/>
      <c r="BQ1169" s="24"/>
      <c r="BR1169" s="24"/>
    </row>
    <row r="1170" spans="1:70" ht="12.75">
      <c r="A1170" s="24"/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4"/>
      <c r="AK1170" s="24"/>
      <c r="AL1170" s="24"/>
      <c r="AM1170" s="24"/>
      <c r="AN1170" s="24"/>
      <c r="AO1170" s="24"/>
      <c r="AP1170" s="24"/>
      <c r="AQ1170" s="24"/>
      <c r="AR1170" s="24"/>
      <c r="AS1170" s="24"/>
      <c r="AT1170" s="24"/>
      <c r="AU1170" s="24"/>
      <c r="AV1170" s="24"/>
      <c r="AW1170" s="24"/>
      <c r="AX1170" s="24"/>
      <c r="AY1170" s="24"/>
      <c r="AZ1170" s="24"/>
      <c r="BA1170" s="24"/>
      <c r="BB1170" s="24"/>
      <c r="BC1170" s="24"/>
      <c r="BD1170" s="24"/>
      <c r="BE1170" s="24"/>
      <c r="BF1170" s="24"/>
      <c r="BG1170" s="24"/>
      <c r="BH1170" s="24"/>
      <c r="BI1170" s="24"/>
      <c r="BJ1170" s="24"/>
      <c r="BK1170" s="24"/>
      <c r="BL1170" s="24"/>
      <c r="BM1170" s="24"/>
      <c r="BN1170" s="24"/>
      <c r="BO1170" s="24"/>
      <c r="BP1170" s="24"/>
      <c r="BQ1170" s="24"/>
      <c r="BR1170" s="24"/>
    </row>
    <row r="1171" spans="1:70" ht="12.75">
      <c r="A1171" s="24"/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4"/>
      <c r="AK1171" s="24"/>
      <c r="AL1171" s="24"/>
      <c r="AM1171" s="24"/>
      <c r="AN1171" s="24"/>
      <c r="AO1171" s="24"/>
      <c r="AP1171" s="24"/>
      <c r="AQ1171" s="24"/>
      <c r="AR1171" s="24"/>
      <c r="AS1171" s="24"/>
      <c r="AT1171" s="24"/>
      <c r="AU1171" s="24"/>
      <c r="AV1171" s="24"/>
      <c r="AW1171" s="24"/>
      <c r="AX1171" s="24"/>
      <c r="AY1171" s="24"/>
      <c r="AZ1171" s="24"/>
      <c r="BA1171" s="24"/>
      <c r="BB1171" s="24"/>
      <c r="BC1171" s="24"/>
      <c r="BD1171" s="24"/>
      <c r="BE1171" s="24"/>
      <c r="BF1171" s="24"/>
      <c r="BG1171" s="24"/>
      <c r="BH1171" s="24"/>
      <c r="BI1171" s="24"/>
      <c r="BJ1171" s="24"/>
      <c r="BK1171" s="24"/>
      <c r="BL1171" s="24"/>
      <c r="BM1171" s="24"/>
      <c r="BN1171" s="24"/>
      <c r="BO1171" s="24"/>
      <c r="BP1171" s="24"/>
      <c r="BQ1171" s="24"/>
      <c r="BR1171" s="24"/>
    </row>
    <row r="1172" spans="1:70" ht="12.75">
      <c r="A1172" s="24"/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4"/>
      <c r="AK1172" s="24"/>
      <c r="AL1172" s="24"/>
      <c r="AM1172" s="24"/>
      <c r="AN1172" s="24"/>
      <c r="AO1172" s="24"/>
      <c r="AP1172" s="24"/>
      <c r="AQ1172" s="24"/>
      <c r="AR1172" s="24"/>
      <c r="AS1172" s="24"/>
      <c r="AT1172" s="24"/>
      <c r="AU1172" s="24"/>
      <c r="AV1172" s="24"/>
      <c r="AW1172" s="24"/>
      <c r="AX1172" s="24"/>
      <c r="AY1172" s="24"/>
      <c r="AZ1172" s="24"/>
      <c r="BA1172" s="24"/>
      <c r="BB1172" s="24"/>
      <c r="BC1172" s="24"/>
      <c r="BD1172" s="24"/>
      <c r="BE1172" s="24"/>
      <c r="BF1172" s="24"/>
      <c r="BG1172" s="24"/>
      <c r="BH1172" s="24"/>
      <c r="BI1172" s="24"/>
      <c r="BJ1172" s="24"/>
      <c r="BK1172" s="24"/>
      <c r="BL1172" s="24"/>
      <c r="BM1172" s="24"/>
      <c r="BN1172" s="24"/>
      <c r="BO1172" s="24"/>
      <c r="BP1172" s="24"/>
      <c r="BQ1172" s="24"/>
      <c r="BR1172" s="24"/>
    </row>
    <row r="1173" spans="1:70" ht="12.75">
      <c r="A1173" s="24"/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  <c r="AJ1173" s="24"/>
      <c r="AK1173" s="24"/>
      <c r="AL1173" s="24"/>
      <c r="AM1173" s="24"/>
      <c r="AN1173" s="24"/>
      <c r="AO1173" s="24"/>
      <c r="AP1173" s="24"/>
      <c r="AQ1173" s="24"/>
      <c r="AR1173" s="24"/>
      <c r="AS1173" s="24"/>
      <c r="AT1173" s="24"/>
      <c r="AU1173" s="24"/>
      <c r="AV1173" s="24"/>
      <c r="AW1173" s="24"/>
      <c r="AX1173" s="24"/>
      <c r="AY1173" s="24"/>
      <c r="AZ1173" s="24"/>
      <c r="BA1173" s="24"/>
      <c r="BB1173" s="24"/>
      <c r="BC1173" s="24"/>
      <c r="BD1173" s="24"/>
      <c r="BE1173" s="24"/>
      <c r="BF1173" s="24"/>
      <c r="BG1173" s="24"/>
      <c r="BH1173" s="24"/>
      <c r="BI1173" s="24"/>
      <c r="BJ1173" s="24"/>
      <c r="BK1173" s="24"/>
      <c r="BL1173" s="24"/>
      <c r="BM1173" s="24"/>
      <c r="BN1173" s="24"/>
      <c r="BO1173" s="24"/>
      <c r="BP1173" s="24"/>
      <c r="BQ1173" s="24"/>
      <c r="BR1173" s="24"/>
    </row>
    <row r="1174" spans="1:70" ht="12.75">
      <c r="A1174" s="24"/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4"/>
      <c r="AK1174" s="24"/>
      <c r="AL1174" s="24"/>
      <c r="AM1174" s="24"/>
      <c r="AN1174" s="24"/>
      <c r="AO1174" s="24"/>
      <c r="AP1174" s="24"/>
      <c r="AQ1174" s="24"/>
      <c r="AR1174" s="24"/>
      <c r="AS1174" s="24"/>
      <c r="AT1174" s="24"/>
      <c r="AU1174" s="24"/>
      <c r="AV1174" s="24"/>
      <c r="AW1174" s="24"/>
      <c r="AX1174" s="24"/>
      <c r="AY1174" s="24"/>
      <c r="AZ1174" s="24"/>
      <c r="BA1174" s="24"/>
      <c r="BB1174" s="24"/>
      <c r="BC1174" s="24"/>
      <c r="BD1174" s="24"/>
      <c r="BE1174" s="24"/>
      <c r="BF1174" s="24"/>
      <c r="BG1174" s="24"/>
      <c r="BH1174" s="24"/>
      <c r="BI1174" s="24"/>
      <c r="BJ1174" s="24"/>
      <c r="BK1174" s="24"/>
      <c r="BL1174" s="24"/>
      <c r="BM1174" s="24"/>
      <c r="BN1174" s="24"/>
      <c r="BO1174" s="24"/>
      <c r="BP1174" s="24"/>
      <c r="BQ1174" s="24"/>
      <c r="BR1174" s="24"/>
    </row>
    <row r="1175" spans="1:70" ht="12.75">
      <c r="A1175" s="24"/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4"/>
      <c r="AK1175" s="24"/>
      <c r="AL1175" s="24"/>
      <c r="AM1175" s="24"/>
      <c r="AN1175" s="24"/>
      <c r="AO1175" s="24"/>
      <c r="AP1175" s="24"/>
      <c r="AQ1175" s="24"/>
      <c r="AR1175" s="24"/>
      <c r="AS1175" s="24"/>
      <c r="AT1175" s="24"/>
      <c r="AU1175" s="24"/>
      <c r="AV1175" s="24"/>
      <c r="AW1175" s="24"/>
      <c r="AX1175" s="24"/>
      <c r="AY1175" s="24"/>
      <c r="AZ1175" s="24"/>
      <c r="BA1175" s="24"/>
      <c r="BB1175" s="24"/>
      <c r="BC1175" s="24"/>
      <c r="BD1175" s="24"/>
      <c r="BE1175" s="24"/>
      <c r="BF1175" s="24"/>
      <c r="BG1175" s="24"/>
      <c r="BH1175" s="24"/>
      <c r="BI1175" s="24"/>
      <c r="BJ1175" s="24"/>
      <c r="BK1175" s="24"/>
      <c r="BL1175" s="24"/>
      <c r="BM1175" s="24"/>
      <c r="BN1175" s="24"/>
      <c r="BO1175" s="24"/>
      <c r="BP1175" s="24"/>
      <c r="BQ1175" s="24"/>
      <c r="BR1175" s="24"/>
    </row>
    <row r="1176" spans="1:70" ht="12.75">
      <c r="A1176" s="24"/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4"/>
      <c r="AK1176" s="24"/>
      <c r="AL1176" s="24"/>
      <c r="AM1176" s="24"/>
      <c r="AN1176" s="24"/>
      <c r="AO1176" s="24"/>
      <c r="AP1176" s="24"/>
      <c r="AQ1176" s="24"/>
      <c r="AR1176" s="24"/>
      <c r="AS1176" s="24"/>
      <c r="AT1176" s="24"/>
      <c r="AU1176" s="24"/>
      <c r="AV1176" s="24"/>
      <c r="AW1176" s="24"/>
      <c r="AX1176" s="24"/>
      <c r="AY1176" s="24"/>
      <c r="AZ1176" s="24"/>
      <c r="BA1176" s="24"/>
      <c r="BB1176" s="24"/>
      <c r="BC1176" s="24"/>
      <c r="BD1176" s="24"/>
      <c r="BE1176" s="24"/>
      <c r="BF1176" s="24"/>
      <c r="BG1176" s="24"/>
      <c r="BH1176" s="24"/>
      <c r="BI1176" s="24"/>
      <c r="BJ1176" s="24"/>
      <c r="BK1176" s="24"/>
      <c r="BL1176" s="24"/>
      <c r="BM1176" s="24"/>
      <c r="BN1176" s="24"/>
      <c r="BO1176" s="24"/>
      <c r="BP1176" s="24"/>
      <c r="BQ1176" s="24"/>
      <c r="BR1176" s="24"/>
    </row>
    <row r="1177" spans="1:70" ht="12.75">
      <c r="A1177" s="24"/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4"/>
      <c r="AK1177" s="24"/>
      <c r="AL1177" s="24"/>
      <c r="AM1177" s="24"/>
      <c r="AN1177" s="24"/>
      <c r="AO1177" s="24"/>
      <c r="AP1177" s="24"/>
      <c r="AQ1177" s="24"/>
      <c r="AR1177" s="24"/>
      <c r="AS1177" s="24"/>
      <c r="AT1177" s="24"/>
      <c r="AU1177" s="24"/>
      <c r="AV1177" s="24"/>
      <c r="AW1177" s="24"/>
      <c r="AX1177" s="24"/>
      <c r="AY1177" s="24"/>
      <c r="AZ1177" s="24"/>
      <c r="BA1177" s="24"/>
      <c r="BB1177" s="24"/>
      <c r="BC1177" s="24"/>
      <c r="BD1177" s="24"/>
      <c r="BE1177" s="24"/>
      <c r="BF1177" s="24"/>
      <c r="BG1177" s="24"/>
      <c r="BH1177" s="24"/>
      <c r="BI1177" s="24"/>
      <c r="BJ1177" s="24"/>
      <c r="BK1177" s="24"/>
      <c r="BL1177" s="24"/>
      <c r="BM1177" s="24"/>
      <c r="BN1177" s="24"/>
      <c r="BO1177" s="24"/>
      <c r="BP1177" s="24"/>
      <c r="BQ1177" s="24"/>
      <c r="BR1177" s="24"/>
    </row>
    <row r="1178" spans="1:70" ht="12.75">
      <c r="A1178" s="24"/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/>
      <c r="AK1178" s="24"/>
      <c r="AL1178" s="24"/>
      <c r="AM1178" s="24"/>
      <c r="AN1178" s="24"/>
      <c r="AO1178" s="24"/>
      <c r="AP1178" s="24"/>
      <c r="AQ1178" s="24"/>
      <c r="AR1178" s="24"/>
      <c r="AS1178" s="24"/>
      <c r="AT1178" s="24"/>
      <c r="AU1178" s="24"/>
      <c r="AV1178" s="24"/>
      <c r="AW1178" s="24"/>
      <c r="AX1178" s="24"/>
      <c r="AY1178" s="24"/>
      <c r="AZ1178" s="24"/>
      <c r="BA1178" s="24"/>
      <c r="BB1178" s="24"/>
      <c r="BC1178" s="24"/>
      <c r="BD1178" s="24"/>
      <c r="BE1178" s="24"/>
      <c r="BF1178" s="24"/>
      <c r="BG1178" s="24"/>
      <c r="BH1178" s="24"/>
      <c r="BI1178" s="24"/>
      <c r="BJ1178" s="24"/>
      <c r="BK1178" s="24"/>
      <c r="BL1178" s="24"/>
      <c r="BM1178" s="24"/>
      <c r="BN1178" s="24"/>
      <c r="BO1178" s="24"/>
      <c r="BP1178" s="24"/>
      <c r="BQ1178" s="24"/>
      <c r="BR1178" s="24"/>
    </row>
    <row r="1179" spans="1:70" ht="12.75">
      <c r="A1179" s="24"/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/>
      <c r="AK1179" s="24"/>
      <c r="AL1179" s="24"/>
      <c r="AM1179" s="24"/>
      <c r="AN1179" s="24"/>
      <c r="AO1179" s="24"/>
      <c r="AP1179" s="24"/>
      <c r="AQ1179" s="24"/>
      <c r="AR1179" s="24"/>
      <c r="AS1179" s="24"/>
      <c r="AT1179" s="24"/>
      <c r="AU1179" s="24"/>
      <c r="AV1179" s="24"/>
      <c r="AW1179" s="24"/>
      <c r="AX1179" s="24"/>
      <c r="AY1179" s="24"/>
      <c r="AZ1179" s="24"/>
      <c r="BA1179" s="24"/>
      <c r="BB1179" s="24"/>
      <c r="BC1179" s="24"/>
      <c r="BD1179" s="24"/>
      <c r="BE1179" s="24"/>
      <c r="BF1179" s="24"/>
      <c r="BG1179" s="24"/>
      <c r="BH1179" s="24"/>
      <c r="BI1179" s="24"/>
      <c r="BJ1179" s="24"/>
      <c r="BK1179" s="24"/>
      <c r="BL1179" s="24"/>
      <c r="BM1179" s="24"/>
      <c r="BN1179" s="24"/>
      <c r="BO1179" s="24"/>
      <c r="BP1179" s="24"/>
      <c r="BQ1179" s="24"/>
      <c r="BR1179" s="24"/>
    </row>
    <row r="1180" spans="1:70" ht="12.75">
      <c r="A1180" s="24"/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/>
      <c r="AK1180" s="24"/>
      <c r="AL1180" s="24"/>
      <c r="AM1180" s="24"/>
      <c r="AN1180" s="24"/>
      <c r="AO1180" s="24"/>
      <c r="AP1180" s="24"/>
      <c r="AQ1180" s="24"/>
      <c r="AR1180" s="24"/>
      <c r="AS1180" s="24"/>
      <c r="AT1180" s="24"/>
      <c r="AU1180" s="24"/>
      <c r="AV1180" s="24"/>
      <c r="AW1180" s="24"/>
      <c r="AX1180" s="24"/>
      <c r="AY1180" s="24"/>
      <c r="AZ1180" s="24"/>
      <c r="BA1180" s="24"/>
      <c r="BB1180" s="24"/>
      <c r="BC1180" s="24"/>
      <c r="BD1180" s="24"/>
      <c r="BE1180" s="24"/>
      <c r="BF1180" s="24"/>
      <c r="BG1180" s="24"/>
      <c r="BH1180" s="24"/>
      <c r="BI1180" s="24"/>
      <c r="BJ1180" s="24"/>
      <c r="BK1180" s="24"/>
      <c r="BL1180" s="24"/>
      <c r="BM1180" s="24"/>
      <c r="BN1180" s="24"/>
      <c r="BO1180" s="24"/>
      <c r="BP1180" s="24"/>
      <c r="BQ1180" s="24"/>
      <c r="BR1180" s="24"/>
    </row>
    <row r="1181" spans="1:70" ht="12.75">
      <c r="A1181" s="24"/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4"/>
      <c r="AK1181" s="24"/>
      <c r="AL1181" s="24"/>
      <c r="AM1181" s="24"/>
      <c r="AN1181" s="24"/>
      <c r="AO1181" s="24"/>
      <c r="AP1181" s="24"/>
      <c r="AQ1181" s="24"/>
      <c r="AR1181" s="24"/>
      <c r="AS1181" s="24"/>
      <c r="AT1181" s="24"/>
      <c r="AU1181" s="24"/>
      <c r="AV1181" s="24"/>
      <c r="AW1181" s="24"/>
      <c r="AX1181" s="24"/>
      <c r="AY1181" s="24"/>
      <c r="AZ1181" s="24"/>
      <c r="BA1181" s="24"/>
      <c r="BB1181" s="24"/>
      <c r="BC1181" s="24"/>
      <c r="BD1181" s="24"/>
      <c r="BE1181" s="24"/>
      <c r="BF1181" s="24"/>
      <c r="BG1181" s="24"/>
      <c r="BH1181" s="24"/>
      <c r="BI1181" s="24"/>
      <c r="BJ1181" s="24"/>
      <c r="BK1181" s="24"/>
      <c r="BL1181" s="24"/>
      <c r="BM1181" s="24"/>
      <c r="BN1181" s="24"/>
      <c r="BO1181" s="24"/>
      <c r="BP1181" s="24"/>
      <c r="BQ1181" s="24"/>
      <c r="BR1181" s="24"/>
    </row>
    <row r="1182" spans="1:70" ht="12.75">
      <c r="A1182" s="24"/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4"/>
      <c r="AK1182" s="24"/>
      <c r="AL1182" s="24"/>
      <c r="AM1182" s="24"/>
      <c r="AN1182" s="24"/>
      <c r="AO1182" s="24"/>
      <c r="AP1182" s="24"/>
      <c r="AQ1182" s="24"/>
      <c r="AR1182" s="24"/>
      <c r="AS1182" s="24"/>
      <c r="AT1182" s="24"/>
      <c r="AU1182" s="24"/>
      <c r="AV1182" s="24"/>
      <c r="AW1182" s="24"/>
      <c r="AX1182" s="24"/>
      <c r="AY1182" s="24"/>
      <c r="AZ1182" s="24"/>
      <c r="BA1182" s="24"/>
      <c r="BB1182" s="24"/>
      <c r="BC1182" s="24"/>
      <c r="BD1182" s="24"/>
      <c r="BE1182" s="24"/>
      <c r="BF1182" s="24"/>
      <c r="BG1182" s="24"/>
      <c r="BH1182" s="24"/>
      <c r="BI1182" s="24"/>
      <c r="BJ1182" s="24"/>
      <c r="BK1182" s="24"/>
      <c r="BL1182" s="24"/>
      <c r="BM1182" s="24"/>
      <c r="BN1182" s="24"/>
      <c r="BO1182" s="24"/>
      <c r="BP1182" s="24"/>
      <c r="BQ1182" s="24"/>
      <c r="BR1182" s="24"/>
    </row>
    <row r="1183" spans="1:70" ht="12.75">
      <c r="A1183" s="24"/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4"/>
      <c r="AK1183" s="24"/>
      <c r="AL1183" s="24"/>
      <c r="AM1183" s="24"/>
      <c r="AN1183" s="24"/>
      <c r="AO1183" s="24"/>
      <c r="AP1183" s="24"/>
      <c r="AQ1183" s="24"/>
      <c r="AR1183" s="24"/>
      <c r="AS1183" s="24"/>
      <c r="AT1183" s="24"/>
      <c r="AU1183" s="24"/>
      <c r="AV1183" s="24"/>
      <c r="AW1183" s="24"/>
      <c r="AX1183" s="24"/>
      <c r="AY1183" s="24"/>
      <c r="AZ1183" s="24"/>
      <c r="BA1183" s="24"/>
      <c r="BB1183" s="24"/>
      <c r="BC1183" s="24"/>
      <c r="BD1183" s="24"/>
      <c r="BE1183" s="24"/>
      <c r="BF1183" s="24"/>
      <c r="BG1183" s="24"/>
      <c r="BH1183" s="24"/>
      <c r="BI1183" s="24"/>
      <c r="BJ1183" s="24"/>
      <c r="BK1183" s="24"/>
      <c r="BL1183" s="24"/>
      <c r="BM1183" s="24"/>
      <c r="BN1183" s="24"/>
      <c r="BO1183" s="24"/>
      <c r="BP1183" s="24"/>
      <c r="BQ1183" s="24"/>
      <c r="BR1183" s="24"/>
    </row>
    <row r="1184" spans="1:70" ht="12.75">
      <c r="A1184" s="24"/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4"/>
      <c r="AK1184" s="24"/>
      <c r="AL1184" s="24"/>
      <c r="AM1184" s="24"/>
      <c r="AN1184" s="24"/>
      <c r="AO1184" s="24"/>
      <c r="AP1184" s="24"/>
      <c r="AQ1184" s="24"/>
      <c r="AR1184" s="24"/>
      <c r="AS1184" s="24"/>
      <c r="AT1184" s="24"/>
      <c r="AU1184" s="24"/>
      <c r="AV1184" s="24"/>
      <c r="AW1184" s="24"/>
      <c r="AX1184" s="24"/>
      <c r="AY1184" s="24"/>
      <c r="AZ1184" s="24"/>
      <c r="BA1184" s="24"/>
      <c r="BB1184" s="24"/>
      <c r="BC1184" s="24"/>
      <c r="BD1184" s="24"/>
      <c r="BE1184" s="24"/>
      <c r="BF1184" s="24"/>
      <c r="BG1184" s="24"/>
      <c r="BH1184" s="24"/>
      <c r="BI1184" s="24"/>
      <c r="BJ1184" s="24"/>
      <c r="BK1184" s="24"/>
      <c r="BL1184" s="24"/>
      <c r="BM1184" s="24"/>
      <c r="BN1184" s="24"/>
      <c r="BO1184" s="24"/>
      <c r="BP1184" s="24"/>
      <c r="BQ1184" s="24"/>
      <c r="BR1184" s="24"/>
    </row>
    <row r="1185" spans="1:70" ht="12.75">
      <c r="A1185" s="24"/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4"/>
      <c r="AK1185" s="24"/>
      <c r="AL1185" s="24"/>
      <c r="AM1185" s="24"/>
      <c r="AN1185" s="24"/>
      <c r="AO1185" s="24"/>
      <c r="AP1185" s="24"/>
      <c r="AQ1185" s="24"/>
      <c r="AR1185" s="24"/>
      <c r="AS1185" s="24"/>
      <c r="AT1185" s="24"/>
      <c r="AU1185" s="24"/>
      <c r="AV1185" s="24"/>
      <c r="AW1185" s="24"/>
      <c r="AX1185" s="24"/>
      <c r="AY1185" s="24"/>
      <c r="AZ1185" s="24"/>
      <c r="BA1185" s="24"/>
      <c r="BB1185" s="24"/>
      <c r="BC1185" s="24"/>
      <c r="BD1185" s="24"/>
      <c r="BE1185" s="24"/>
      <c r="BF1185" s="24"/>
      <c r="BG1185" s="24"/>
      <c r="BH1185" s="24"/>
      <c r="BI1185" s="24"/>
      <c r="BJ1185" s="24"/>
      <c r="BK1185" s="24"/>
      <c r="BL1185" s="24"/>
      <c r="BM1185" s="24"/>
      <c r="BN1185" s="24"/>
      <c r="BO1185" s="24"/>
      <c r="BP1185" s="24"/>
      <c r="BQ1185" s="24"/>
      <c r="BR1185" s="24"/>
    </row>
    <row r="1186" spans="1:70" ht="12.75">
      <c r="A1186" s="24"/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4"/>
      <c r="AK1186" s="24"/>
      <c r="AL1186" s="24"/>
      <c r="AM1186" s="24"/>
      <c r="AN1186" s="24"/>
      <c r="AO1186" s="24"/>
      <c r="AP1186" s="24"/>
      <c r="AQ1186" s="24"/>
      <c r="AR1186" s="24"/>
      <c r="AS1186" s="24"/>
      <c r="AT1186" s="24"/>
      <c r="AU1186" s="24"/>
      <c r="AV1186" s="24"/>
      <c r="AW1186" s="24"/>
      <c r="AX1186" s="24"/>
      <c r="AY1186" s="24"/>
      <c r="AZ1186" s="24"/>
      <c r="BA1186" s="24"/>
      <c r="BB1186" s="24"/>
      <c r="BC1186" s="24"/>
      <c r="BD1186" s="24"/>
      <c r="BE1186" s="24"/>
      <c r="BF1186" s="24"/>
      <c r="BG1186" s="24"/>
      <c r="BH1186" s="24"/>
      <c r="BI1186" s="24"/>
      <c r="BJ1186" s="24"/>
      <c r="BK1186" s="24"/>
      <c r="BL1186" s="24"/>
      <c r="BM1186" s="24"/>
      <c r="BN1186" s="24"/>
      <c r="BO1186" s="24"/>
      <c r="BP1186" s="24"/>
      <c r="BQ1186" s="24"/>
      <c r="BR1186" s="24"/>
    </row>
    <row r="1187" spans="1:70" ht="12.75">
      <c r="A1187" s="24"/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  <c r="AJ1187" s="24"/>
      <c r="AK1187" s="24"/>
      <c r="AL1187" s="24"/>
      <c r="AM1187" s="24"/>
      <c r="AN1187" s="24"/>
      <c r="AO1187" s="24"/>
      <c r="AP1187" s="24"/>
      <c r="AQ1187" s="24"/>
      <c r="AR1187" s="24"/>
      <c r="AS1187" s="24"/>
      <c r="AT1187" s="24"/>
      <c r="AU1187" s="24"/>
      <c r="AV1187" s="24"/>
      <c r="AW1187" s="24"/>
      <c r="AX1187" s="24"/>
      <c r="AY1187" s="24"/>
      <c r="AZ1187" s="24"/>
      <c r="BA1187" s="24"/>
      <c r="BB1187" s="24"/>
      <c r="BC1187" s="24"/>
      <c r="BD1187" s="24"/>
      <c r="BE1187" s="24"/>
      <c r="BF1187" s="24"/>
      <c r="BG1187" s="24"/>
      <c r="BH1187" s="24"/>
      <c r="BI1187" s="24"/>
      <c r="BJ1187" s="24"/>
      <c r="BK1187" s="24"/>
      <c r="BL1187" s="24"/>
      <c r="BM1187" s="24"/>
      <c r="BN1187" s="24"/>
      <c r="BO1187" s="24"/>
      <c r="BP1187" s="24"/>
      <c r="BQ1187" s="24"/>
      <c r="BR1187" s="24"/>
    </row>
    <row r="1188" spans="1:70" ht="12.75">
      <c r="A1188" s="24"/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4"/>
      <c r="AK1188" s="24"/>
      <c r="AL1188" s="24"/>
      <c r="AM1188" s="24"/>
      <c r="AN1188" s="24"/>
      <c r="AO1188" s="24"/>
      <c r="AP1188" s="24"/>
      <c r="AQ1188" s="24"/>
      <c r="AR1188" s="24"/>
      <c r="AS1188" s="24"/>
      <c r="AT1188" s="24"/>
      <c r="AU1188" s="24"/>
      <c r="AV1188" s="24"/>
      <c r="AW1188" s="24"/>
      <c r="AX1188" s="24"/>
      <c r="AY1188" s="24"/>
      <c r="AZ1188" s="24"/>
      <c r="BA1188" s="24"/>
      <c r="BB1188" s="24"/>
      <c r="BC1188" s="24"/>
      <c r="BD1188" s="24"/>
      <c r="BE1188" s="24"/>
      <c r="BF1188" s="24"/>
      <c r="BG1188" s="24"/>
      <c r="BH1188" s="24"/>
      <c r="BI1188" s="24"/>
      <c r="BJ1188" s="24"/>
      <c r="BK1188" s="24"/>
      <c r="BL1188" s="24"/>
      <c r="BM1188" s="24"/>
      <c r="BN1188" s="24"/>
      <c r="BO1188" s="24"/>
      <c r="BP1188" s="24"/>
      <c r="BQ1188" s="24"/>
      <c r="BR1188" s="24"/>
    </row>
    <row r="1189" spans="1:70" ht="12.75">
      <c r="A1189" s="24"/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4"/>
      <c r="AK1189" s="24"/>
      <c r="AL1189" s="24"/>
      <c r="AM1189" s="24"/>
      <c r="AN1189" s="24"/>
      <c r="AO1189" s="24"/>
      <c r="AP1189" s="24"/>
      <c r="AQ1189" s="24"/>
      <c r="AR1189" s="24"/>
      <c r="AS1189" s="24"/>
      <c r="AT1189" s="24"/>
      <c r="AU1189" s="24"/>
      <c r="AV1189" s="24"/>
      <c r="AW1189" s="24"/>
      <c r="AX1189" s="24"/>
      <c r="AY1189" s="24"/>
      <c r="AZ1189" s="24"/>
      <c r="BA1189" s="24"/>
      <c r="BB1189" s="24"/>
      <c r="BC1189" s="24"/>
      <c r="BD1189" s="24"/>
      <c r="BE1189" s="24"/>
      <c r="BF1189" s="24"/>
      <c r="BG1189" s="24"/>
      <c r="BH1189" s="24"/>
      <c r="BI1189" s="24"/>
      <c r="BJ1189" s="24"/>
      <c r="BK1189" s="24"/>
      <c r="BL1189" s="24"/>
      <c r="BM1189" s="24"/>
      <c r="BN1189" s="24"/>
      <c r="BO1189" s="24"/>
      <c r="BP1189" s="24"/>
      <c r="BQ1189" s="24"/>
      <c r="BR1189" s="24"/>
    </row>
    <row r="1190" spans="1:70" ht="12.75">
      <c r="A1190" s="24"/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  <c r="AJ1190" s="24"/>
      <c r="AK1190" s="24"/>
      <c r="AL1190" s="24"/>
      <c r="AM1190" s="24"/>
      <c r="AN1190" s="24"/>
      <c r="AO1190" s="24"/>
      <c r="AP1190" s="24"/>
      <c r="AQ1190" s="24"/>
      <c r="AR1190" s="24"/>
      <c r="AS1190" s="24"/>
      <c r="AT1190" s="24"/>
      <c r="AU1190" s="24"/>
      <c r="AV1190" s="24"/>
      <c r="AW1190" s="24"/>
      <c r="AX1190" s="24"/>
      <c r="AY1190" s="24"/>
      <c r="AZ1190" s="24"/>
      <c r="BA1190" s="24"/>
      <c r="BB1190" s="24"/>
      <c r="BC1190" s="24"/>
      <c r="BD1190" s="24"/>
      <c r="BE1190" s="24"/>
      <c r="BF1190" s="24"/>
      <c r="BG1190" s="24"/>
      <c r="BH1190" s="24"/>
      <c r="BI1190" s="24"/>
      <c r="BJ1190" s="24"/>
      <c r="BK1190" s="24"/>
      <c r="BL1190" s="24"/>
      <c r="BM1190" s="24"/>
      <c r="BN1190" s="24"/>
      <c r="BO1190" s="24"/>
      <c r="BP1190" s="24"/>
      <c r="BQ1190" s="24"/>
      <c r="BR1190" s="24"/>
    </row>
    <row r="1191" spans="1:70" ht="12.75">
      <c r="A1191" s="24"/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</row>
    <row r="1192" spans="1:70" ht="12.75">
      <c r="A1192" s="24"/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  <c r="AF1192" s="24"/>
      <c r="AG1192" s="24"/>
      <c r="AH1192" s="24"/>
      <c r="AI1192" s="24"/>
      <c r="AJ1192" s="24"/>
      <c r="AK1192" s="24"/>
      <c r="AL1192" s="24"/>
      <c r="AM1192" s="24"/>
      <c r="AN1192" s="24"/>
      <c r="AO1192" s="24"/>
      <c r="AP1192" s="24"/>
      <c r="AQ1192" s="24"/>
      <c r="AR1192" s="24"/>
      <c r="AS1192" s="24"/>
      <c r="AT1192" s="24"/>
      <c r="AU1192" s="24"/>
      <c r="AV1192" s="24"/>
      <c r="AW1192" s="24"/>
      <c r="AX1192" s="24"/>
      <c r="AY1192" s="24"/>
      <c r="AZ1192" s="24"/>
      <c r="BA1192" s="24"/>
      <c r="BB1192" s="24"/>
      <c r="BC1192" s="24"/>
      <c r="BD1192" s="24"/>
      <c r="BE1192" s="24"/>
      <c r="BF1192" s="24"/>
      <c r="BG1192" s="24"/>
      <c r="BH1192" s="24"/>
      <c r="BI1192" s="24"/>
      <c r="BJ1192" s="24"/>
      <c r="BK1192" s="24"/>
      <c r="BL1192" s="24"/>
      <c r="BM1192" s="24"/>
      <c r="BN1192" s="24"/>
      <c r="BO1192" s="24"/>
      <c r="BP1192" s="24"/>
      <c r="BQ1192" s="24"/>
      <c r="BR1192" s="24"/>
    </row>
    <row r="1193" spans="1:70" ht="12.75">
      <c r="A1193" s="24"/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24"/>
      <c r="AG1193" s="24"/>
      <c r="AH1193" s="24"/>
      <c r="AI1193" s="24"/>
      <c r="AJ1193" s="24"/>
      <c r="AK1193" s="24"/>
      <c r="AL1193" s="24"/>
      <c r="AM1193" s="24"/>
      <c r="AN1193" s="24"/>
      <c r="AO1193" s="24"/>
      <c r="AP1193" s="24"/>
      <c r="AQ1193" s="24"/>
      <c r="AR1193" s="24"/>
      <c r="AS1193" s="24"/>
      <c r="AT1193" s="24"/>
      <c r="AU1193" s="24"/>
      <c r="AV1193" s="24"/>
      <c r="AW1193" s="24"/>
      <c r="AX1193" s="24"/>
      <c r="AY1193" s="24"/>
      <c r="AZ1193" s="24"/>
      <c r="BA1193" s="24"/>
      <c r="BB1193" s="24"/>
      <c r="BC1193" s="24"/>
      <c r="BD1193" s="24"/>
      <c r="BE1193" s="24"/>
      <c r="BF1193" s="24"/>
      <c r="BG1193" s="24"/>
      <c r="BH1193" s="24"/>
      <c r="BI1193" s="24"/>
      <c r="BJ1193" s="24"/>
      <c r="BK1193" s="24"/>
      <c r="BL1193" s="24"/>
      <c r="BM1193" s="24"/>
      <c r="BN1193" s="24"/>
      <c r="BO1193" s="24"/>
      <c r="BP1193" s="24"/>
      <c r="BQ1193" s="24"/>
      <c r="BR1193" s="24"/>
    </row>
    <row r="1194" spans="1:70" ht="12.75">
      <c r="A1194" s="24"/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  <c r="AF1194" s="24"/>
      <c r="AG1194" s="24"/>
      <c r="AH1194" s="24"/>
      <c r="AI1194" s="24"/>
      <c r="AJ1194" s="24"/>
      <c r="AK1194" s="24"/>
      <c r="AL1194" s="24"/>
      <c r="AM1194" s="24"/>
      <c r="AN1194" s="24"/>
      <c r="AO1194" s="24"/>
      <c r="AP1194" s="24"/>
      <c r="AQ1194" s="24"/>
      <c r="AR1194" s="24"/>
      <c r="AS1194" s="24"/>
      <c r="AT1194" s="24"/>
      <c r="AU1194" s="24"/>
      <c r="AV1194" s="24"/>
      <c r="AW1194" s="24"/>
      <c r="AX1194" s="24"/>
      <c r="AY1194" s="24"/>
      <c r="AZ1194" s="24"/>
      <c r="BA1194" s="24"/>
      <c r="BB1194" s="24"/>
      <c r="BC1194" s="24"/>
      <c r="BD1194" s="24"/>
      <c r="BE1194" s="24"/>
      <c r="BF1194" s="24"/>
      <c r="BG1194" s="24"/>
      <c r="BH1194" s="24"/>
      <c r="BI1194" s="24"/>
      <c r="BJ1194" s="24"/>
      <c r="BK1194" s="24"/>
      <c r="BL1194" s="24"/>
      <c r="BM1194" s="24"/>
      <c r="BN1194" s="24"/>
      <c r="BO1194" s="24"/>
      <c r="BP1194" s="24"/>
      <c r="BQ1194" s="24"/>
      <c r="BR1194" s="24"/>
    </row>
    <row r="1195" spans="1:70" ht="12.75">
      <c r="A1195" s="24"/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24"/>
      <c r="AG1195" s="24"/>
      <c r="AH1195" s="24"/>
      <c r="AI1195" s="24"/>
      <c r="AJ1195" s="24"/>
      <c r="AK1195" s="24"/>
      <c r="AL1195" s="24"/>
      <c r="AM1195" s="24"/>
      <c r="AN1195" s="24"/>
      <c r="AO1195" s="24"/>
      <c r="AP1195" s="24"/>
      <c r="AQ1195" s="24"/>
      <c r="AR1195" s="24"/>
      <c r="AS1195" s="24"/>
      <c r="AT1195" s="24"/>
      <c r="AU1195" s="24"/>
      <c r="AV1195" s="24"/>
      <c r="AW1195" s="24"/>
      <c r="AX1195" s="24"/>
      <c r="AY1195" s="24"/>
      <c r="AZ1195" s="24"/>
      <c r="BA1195" s="24"/>
      <c r="BB1195" s="24"/>
      <c r="BC1195" s="24"/>
      <c r="BD1195" s="24"/>
      <c r="BE1195" s="24"/>
      <c r="BF1195" s="24"/>
      <c r="BG1195" s="24"/>
      <c r="BH1195" s="24"/>
      <c r="BI1195" s="24"/>
      <c r="BJ1195" s="24"/>
      <c r="BK1195" s="24"/>
      <c r="BL1195" s="24"/>
      <c r="BM1195" s="24"/>
      <c r="BN1195" s="24"/>
      <c r="BO1195" s="24"/>
      <c r="BP1195" s="24"/>
      <c r="BQ1195" s="24"/>
      <c r="BR1195" s="24"/>
    </row>
    <row r="1196" spans="1:70" ht="12.75">
      <c r="A1196" s="24"/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F1196" s="24"/>
      <c r="AG1196" s="24"/>
      <c r="AH1196" s="24"/>
      <c r="AI1196" s="24"/>
      <c r="AJ1196" s="24"/>
      <c r="AK1196" s="24"/>
      <c r="AL1196" s="24"/>
      <c r="AM1196" s="24"/>
      <c r="AN1196" s="24"/>
      <c r="AO1196" s="24"/>
      <c r="AP1196" s="24"/>
      <c r="AQ1196" s="24"/>
      <c r="AR1196" s="24"/>
      <c r="AS1196" s="24"/>
      <c r="AT1196" s="24"/>
      <c r="AU1196" s="24"/>
      <c r="AV1196" s="24"/>
      <c r="AW1196" s="24"/>
      <c r="AX1196" s="24"/>
      <c r="AY1196" s="24"/>
      <c r="AZ1196" s="24"/>
      <c r="BA1196" s="24"/>
      <c r="BB1196" s="24"/>
      <c r="BC1196" s="24"/>
      <c r="BD1196" s="24"/>
      <c r="BE1196" s="24"/>
      <c r="BF1196" s="24"/>
      <c r="BG1196" s="24"/>
      <c r="BH1196" s="24"/>
      <c r="BI1196" s="24"/>
      <c r="BJ1196" s="24"/>
      <c r="BK1196" s="24"/>
      <c r="BL1196" s="24"/>
      <c r="BM1196" s="24"/>
      <c r="BN1196" s="24"/>
      <c r="BO1196" s="24"/>
      <c r="BP1196" s="24"/>
      <c r="BQ1196" s="24"/>
      <c r="BR1196" s="24"/>
    </row>
    <row r="1197" spans="1:70" ht="12.75">
      <c r="A1197" s="24"/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  <c r="AF1197" s="24"/>
      <c r="AG1197" s="24"/>
      <c r="AH1197" s="24"/>
      <c r="AI1197" s="24"/>
      <c r="AJ1197" s="24"/>
      <c r="AK1197" s="24"/>
      <c r="AL1197" s="24"/>
      <c r="AM1197" s="24"/>
      <c r="AN1197" s="24"/>
      <c r="AO1197" s="24"/>
      <c r="AP1197" s="24"/>
      <c r="AQ1197" s="24"/>
      <c r="AR1197" s="24"/>
      <c r="AS1197" s="24"/>
      <c r="AT1197" s="24"/>
      <c r="AU1197" s="24"/>
      <c r="AV1197" s="24"/>
      <c r="AW1197" s="24"/>
      <c r="AX1197" s="24"/>
      <c r="AY1197" s="24"/>
      <c r="AZ1197" s="24"/>
      <c r="BA1197" s="24"/>
      <c r="BB1197" s="24"/>
      <c r="BC1197" s="24"/>
      <c r="BD1197" s="24"/>
      <c r="BE1197" s="24"/>
      <c r="BF1197" s="24"/>
      <c r="BG1197" s="24"/>
      <c r="BH1197" s="24"/>
      <c r="BI1197" s="24"/>
      <c r="BJ1197" s="24"/>
      <c r="BK1197" s="24"/>
      <c r="BL1197" s="24"/>
      <c r="BM1197" s="24"/>
      <c r="BN1197" s="24"/>
      <c r="BO1197" s="24"/>
      <c r="BP1197" s="24"/>
      <c r="BQ1197" s="24"/>
      <c r="BR1197" s="24"/>
    </row>
    <row r="1198" spans="1:70" ht="12.75">
      <c r="A1198" s="24"/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F1198" s="24"/>
      <c r="AG1198" s="24"/>
      <c r="AH1198" s="24"/>
      <c r="AI1198" s="24"/>
      <c r="AJ1198" s="24"/>
      <c r="AK1198" s="24"/>
      <c r="AL1198" s="24"/>
      <c r="AM1198" s="24"/>
      <c r="AN1198" s="24"/>
      <c r="AO1198" s="24"/>
      <c r="AP1198" s="24"/>
      <c r="AQ1198" s="24"/>
      <c r="AR1198" s="24"/>
      <c r="AS1198" s="24"/>
      <c r="AT1198" s="24"/>
      <c r="AU1198" s="24"/>
      <c r="AV1198" s="24"/>
      <c r="AW1198" s="24"/>
      <c r="AX1198" s="24"/>
      <c r="AY1198" s="24"/>
      <c r="AZ1198" s="24"/>
      <c r="BA1198" s="24"/>
      <c r="BB1198" s="24"/>
      <c r="BC1198" s="24"/>
      <c r="BD1198" s="24"/>
      <c r="BE1198" s="24"/>
      <c r="BF1198" s="24"/>
      <c r="BG1198" s="24"/>
      <c r="BH1198" s="24"/>
      <c r="BI1198" s="24"/>
      <c r="BJ1198" s="24"/>
      <c r="BK1198" s="24"/>
      <c r="BL1198" s="24"/>
      <c r="BM1198" s="24"/>
      <c r="BN1198" s="24"/>
      <c r="BO1198" s="24"/>
      <c r="BP1198" s="24"/>
      <c r="BQ1198" s="24"/>
      <c r="BR1198" s="24"/>
    </row>
    <row r="1199" spans="1:70" ht="12.75">
      <c r="A1199" s="24"/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  <c r="AF1199" s="24"/>
      <c r="AG1199" s="24"/>
      <c r="AH1199" s="24"/>
      <c r="AI1199" s="24"/>
      <c r="AJ1199" s="24"/>
      <c r="AK1199" s="24"/>
      <c r="AL1199" s="24"/>
      <c r="AM1199" s="24"/>
      <c r="AN1199" s="24"/>
      <c r="AO1199" s="24"/>
      <c r="AP1199" s="24"/>
      <c r="AQ1199" s="24"/>
      <c r="AR1199" s="24"/>
      <c r="AS1199" s="24"/>
      <c r="AT1199" s="24"/>
      <c r="AU1199" s="24"/>
      <c r="AV1199" s="24"/>
      <c r="AW1199" s="24"/>
      <c r="AX1199" s="24"/>
      <c r="AY1199" s="24"/>
      <c r="AZ1199" s="24"/>
      <c r="BA1199" s="24"/>
      <c r="BB1199" s="24"/>
      <c r="BC1199" s="24"/>
      <c r="BD1199" s="24"/>
      <c r="BE1199" s="24"/>
      <c r="BF1199" s="24"/>
      <c r="BG1199" s="24"/>
      <c r="BH1199" s="24"/>
      <c r="BI1199" s="24"/>
      <c r="BJ1199" s="24"/>
      <c r="BK1199" s="24"/>
      <c r="BL1199" s="24"/>
      <c r="BM1199" s="24"/>
      <c r="BN1199" s="24"/>
      <c r="BO1199" s="24"/>
      <c r="BP1199" s="24"/>
      <c r="BQ1199" s="24"/>
      <c r="BR1199" s="24"/>
    </row>
    <row r="1200" spans="1:70" ht="12.75">
      <c r="A1200" s="24"/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  <c r="AF1200" s="24"/>
      <c r="AG1200" s="24"/>
      <c r="AH1200" s="24"/>
      <c r="AI1200" s="24"/>
      <c r="AJ1200" s="24"/>
      <c r="AK1200" s="24"/>
      <c r="AL1200" s="24"/>
      <c r="AM1200" s="24"/>
      <c r="AN1200" s="24"/>
      <c r="AO1200" s="24"/>
      <c r="AP1200" s="24"/>
      <c r="AQ1200" s="24"/>
      <c r="AR1200" s="24"/>
      <c r="AS1200" s="24"/>
      <c r="AT1200" s="24"/>
      <c r="AU1200" s="24"/>
      <c r="AV1200" s="24"/>
      <c r="AW1200" s="24"/>
      <c r="AX1200" s="24"/>
      <c r="AY1200" s="24"/>
      <c r="AZ1200" s="24"/>
      <c r="BA1200" s="24"/>
      <c r="BB1200" s="24"/>
      <c r="BC1200" s="24"/>
      <c r="BD1200" s="24"/>
      <c r="BE1200" s="24"/>
      <c r="BF1200" s="24"/>
      <c r="BG1200" s="24"/>
      <c r="BH1200" s="24"/>
      <c r="BI1200" s="24"/>
      <c r="BJ1200" s="24"/>
      <c r="BK1200" s="24"/>
      <c r="BL1200" s="24"/>
      <c r="BM1200" s="24"/>
      <c r="BN1200" s="24"/>
      <c r="BO1200" s="24"/>
      <c r="BP1200" s="24"/>
      <c r="BQ1200" s="24"/>
      <c r="BR1200" s="24"/>
    </row>
    <row r="1201" spans="1:70" ht="12.75">
      <c r="A1201" s="24"/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  <c r="AF1201" s="24"/>
      <c r="AG1201" s="24"/>
      <c r="AH1201" s="24"/>
      <c r="AI1201" s="24"/>
      <c r="AJ1201" s="24"/>
      <c r="AK1201" s="24"/>
      <c r="AL1201" s="24"/>
      <c r="AM1201" s="24"/>
      <c r="AN1201" s="24"/>
      <c r="AO1201" s="24"/>
      <c r="AP1201" s="24"/>
      <c r="AQ1201" s="24"/>
      <c r="AR1201" s="24"/>
      <c r="AS1201" s="24"/>
      <c r="AT1201" s="24"/>
      <c r="AU1201" s="24"/>
      <c r="AV1201" s="24"/>
      <c r="AW1201" s="24"/>
      <c r="AX1201" s="24"/>
      <c r="AY1201" s="24"/>
      <c r="AZ1201" s="24"/>
      <c r="BA1201" s="24"/>
      <c r="BB1201" s="24"/>
      <c r="BC1201" s="24"/>
      <c r="BD1201" s="24"/>
      <c r="BE1201" s="24"/>
      <c r="BF1201" s="24"/>
      <c r="BG1201" s="24"/>
      <c r="BH1201" s="24"/>
      <c r="BI1201" s="24"/>
      <c r="BJ1201" s="24"/>
      <c r="BK1201" s="24"/>
      <c r="BL1201" s="24"/>
      <c r="BM1201" s="24"/>
      <c r="BN1201" s="24"/>
      <c r="BO1201" s="24"/>
      <c r="BP1201" s="24"/>
      <c r="BQ1201" s="24"/>
      <c r="BR1201" s="24"/>
    </row>
    <row r="1202" spans="1:70" ht="12.75">
      <c r="A1202" s="24"/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F1202" s="24"/>
      <c r="AG1202" s="24"/>
      <c r="AH1202" s="24"/>
      <c r="AI1202" s="24"/>
      <c r="AJ1202" s="24"/>
      <c r="AK1202" s="24"/>
      <c r="AL1202" s="24"/>
      <c r="AM1202" s="24"/>
      <c r="AN1202" s="24"/>
      <c r="AO1202" s="24"/>
      <c r="AP1202" s="24"/>
      <c r="AQ1202" s="24"/>
      <c r="AR1202" s="24"/>
      <c r="AS1202" s="24"/>
      <c r="AT1202" s="24"/>
      <c r="AU1202" s="24"/>
      <c r="AV1202" s="24"/>
      <c r="AW1202" s="24"/>
      <c r="AX1202" s="24"/>
      <c r="AY1202" s="24"/>
      <c r="AZ1202" s="24"/>
      <c r="BA1202" s="24"/>
      <c r="BB1202" s="24"/>
      <c r="BC1202" s="24"/>
      <c r="BD1202" s="24"/>
      <c r="BE1202" s="24"/>
      <c r="BF1202" s="24"/>
      <c r="BG1202" s="24"/>
      <c r="BH1202" s="24"/>
      <c r="BI1202" s="24"/>
      <c r="BJ1202" s="24"/>
      <c r="BK1202" s="24"/>
      <c r="BL1202" s="24"/>
      <c r="BM1202" s="24"/>
      <c r="BN1202" s="24"/>
      <c r="BO1202" s="24"/>
      <c r="BP1202" s="24"/>
      <c r="BQ1202" s="24"/>
      <c r="BR1202" s="24"/>
    </row>
    <row r="1203" spans="1:70" ht="12.75">
      <c r="A1203" s="24"/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4"/>
      <c r="AD1203" s="24"/>
      <c r="AE1203" s="24"/>
      <c r="AF1203" s="24"/>
      <c r="AG1203" s="24"/>
      <c r="AH1203" s="24"/>
      <c r="AI1203" s="24"/>
      <c r="AJ1203" s="24"/>
      <c r="AK1203" s="24"/>
      <c r="AL1203" s="24"/>
      <c r="AM1203" s="24"/>
      <c r="AN1203" s="24"/>
      <c r="AO1203" s="24"/>
      <c r="AP1203" s="24"/>
      <c r="AQ1203" s="24"/>
      <c r="AR1203" s="24"/>
      <c r="AS1203" s="24"/>
      <c r="AT1203" s="24"/>
      <c r="AU1203" s="24"/>
      <c r="AV1203" s="24"/>
      <c r="AW1203" s="24"/>
      <c r="AX1203" s="24"/>
      <c r="AY1203" s="24"/>
      <c r="AZ1203" s="24"/>
      <c r="BA1203" s="24"/>
      <c r="BB1203" s="24"/>
      <c r="BC1203" s="24"/>
      <c r="BD1203" s="24"/>
      <c r="BE1203" s="24"/>
      <c r="BF1203" s="24"/>
      <c r="BG1203" s="24"/>
      <c r="BH1203" s="24"/>
      <c r="BI1203" s="24"/>
      <c r="BJ1203" s="24"/>
      <c r="BK1203" s="24"/>
      <c r="BL1203" s="24"/>
      <c r="BM1203" s="24"/>
      <c r="BN1203" s="24"/>
      <c r="BO1203" s="24"/>
      <c r="BP1203" s="24"/>
      <c r="BQ1203" s="24"/>
      <c r="BR1203" s="24"/>
    </row>
    <row r="1204" spans="1:70" ht="12.75">
      <c r="A1204" s="24"/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4"/>
      <c r="AD1204" s="24"/>
      <c r="AE1204" s="24"/>
      <c r="AF1204" s="24"/>
      <c r="AG1204" s="24"/>
      <c r="AH1204" s="24"/>
      <c r="AI1204" s="24"/>
      <c r="AJ1204" s="24"/>
      <c r="AK1204" s="24"/>
      <c r="AL1204" s="24"/>
      <c r="AM1204" s="24"/>
      <c r="AN1204" s="24"/>
      <c r="AO1204" s="24"/>
      <c r="AP1204" s="24"/>
      <c r="AQ1204" s="24"/>
      <c r="AR1204" s="24"/>
      <c r="AS1204" s="24"/>
      <c r="AT1204" s="24"/>
      <c r="AU1204" s="24"/>
      <c r="AV1204" s="24"/>
      <c r="AW1204" s="24"/>
      <c r="AX1204" s="24"/>
      <c r="AY1204" s="24"/>
      <c r="AZ1204" s="24"/>
      <c r="BA1204" s="24"/>
      <c r="BB1204" s="24"/>
      <c r="BC1204" s="24"/>
      <c r="BD1204" s="24"/>
      <c r="BE1204" s="24"/>
      <c r="BF1204" s="24"/>
      <c r="BG1204" s="24"/>
      <c r="BH1204" s="24"/>
      <c r="BI1204" s="24"/>
      <c r="BJ1204" s="24"/>
      <c r="BK1204" s="24"/>
      <c r="BL1204" s="24"/>
      <c r="BM1204" s="24"/>
      <c r="BN1204" s="24"/>
      <c r="BO1204" s="24"/>
      <c r="BP1204" s="24"/>
      <c r="BQ1204" s="24"/>
      <c r="BR1204" s="24"/>
    </row>
    <row r="1205" spans="1:70" ht="12.75">
      <c r="A1205" s="24"/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/>
      <c r="AI1205" s="24"/>
      <c r="AJ1205" s="24"/>
      <c r="AK1205" s="24"/>
      <c r="AL1205" s="24"/>
      <c r="AM1205" s="24"/>
      <c r="AN1205" s="24"/>
      <c r="AO1205" s="24"/>
      <c r="AP1205" s="24"/>
      <c r="AQ1205" s="24"/>
      <c r="AR1205" s="24"/>
      <c r="AS1205" s="24"/>
      <c r="AT1205" s="24"/>
      <c r="AU1205" s="24"/>
      <c r="AV1205" s="24"/>
      <c r="AW1205" s="24"/>
      <c r="AX1205" s="24"/>
      <c r="AY1205" s="24"/>
      <c r="AZ1205" s="24"/>
      <c r="BA1205" s="24"/>
      <c r="BB1205" s="24"/>
      <c r="BC1205" s="24"/>
      <c r="BD1205" s="24"/>
      <c r="BE1205" s="24"/>
      <c r="BF1205" s="24"/>
      <c r="BG1205" s="24"/>
      <c r="BH1205" s="24"/>
      <c r="BI1205" s="24"/>
      <c r="BJ1205" s="24"/>
      <c r="BK1205" s="24"/>
      <c r="BL1205" s="24"/>
      <c r="BM1205" s="24"/>
      <c r="BN1205" s="24"/>
      <c r="BO1205" s="24"/>
      <c r="BP1205" s="24"/>
      <c r="BQ1205" s="24"/>
      <c r="BR1205" s="24"/>
    </row>
    <row r="1206" spans="1:70" ht="12.75">
      <c r="A1206" s="24"/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  <c r="AF1206" s="24"/>
      <c r="AG1206" s="24"/>
      <c r="AH1206" s="24"/>
      <c r="AI1206" s="24"/>
      <c r="AJ1206" s="24"/>
      <c r="AK1206" s="24"/>
      <c r="AL1206" s="24"/>
      <c r="AM1206" s="24"/>
      <c r="AN1206" s="24"/>
      <c r="AO1206" s="24"/>
      <c r="AP1206" s="24"/>
      <c r="AQ1206" s="24"/>
      <c r="AR1206" s="24"/>
      <c r="AS1206" s="24"/>
      <c r="AT1206" s="24"/>
      <c r="AU1206" s="24"/>
      <c r="AV1206" s="24"/>
      <c r="AW1206" s="24"/>
      <c r="AX1206" s="24"/>
      <c r="AY1206" s="24"/>
      <c r="AZ1206" s="24"/>
      <c r="BA1206" s="24"/>
      <c r="BB1206" s="24"/>
      <c r="BC1206" s="24"/>
      <c r="BD1206" s="24"/>
      <c r="BE1206" s="24"/>
      <c r="BF1206" s="24"/>
      <c r="BG1206" s="24"/>
      <c r="BH1206" s="24"/>
      <c r="BI1206" s="24"/>
      <c r="BJ1206" s="24"/>
      <c r="BK1206" s="24"/>
      <c r="BL1206" s="24"/>
      <c r="BM1206" s="24"/>
      <c r="BN1206" s="24"/>
      <c r="BO1206" s="24"/>
      <c r="BP1206" s="24"/>
      <c r="BQ1206" s="24"/>
      <c r="BR1206" s="24"/>
    </row>
    <row r="1207" spans="1:70" ht="12.75">
      <c r="A1207" s="24"/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  <c r="AF1207" s="24"/>
      <c r="AG1207" s="24"/>
      <c r="AH1207" s="24"/>
      <c r="AI1207" s="24"/>
      <c r="AJ1207" s="24"/>
      <c r="AK1207" s="24"/>
      <c r="AL1207" s="24"/>
      <c r="AM1207" s="24"/>
      <c r="AN1207" s="24"/>
      <c r="AO1207" s="24"/>
      <c r="AP1207" s="24"/>
      <c r="AQ1207" s="24"/>
      <c r="AR1207" s="24"/>
      <c r="AS1207" s="24"/>
      <c r="AT1207" s="24"/>
      <c r="AU1207" s="24"/>
      <c r="AV1207" s="24"/>
      <c r="AW1207" s="24"/>
      <c r="AX1207" s="24"/>
      <c r="AY1207" s="24"/>
      <c r="AZ1207" s="24"/>
      <c r="BA1207" s="24"/>
      <c r="BB1207" s="24"/>
      <c r="BC1207" s="24"/>
      <c r="BD1207" s="24"/>
      <c r="BE1207" s="24"/>
      <c r="BF1207" s="24"/>
      <c r="BG1207" s="24"/>
      <c r="BH1207" s="24"/>
      <c r="BI1207" s="24"/>
      <c r="BJ1207" s="24"/>
      <c r="BK1207" s="24"/>
      <c r="BL1207" s="24"/>
      <c r="BM1207" s="24"/>
      <c r="BN1207" s="24"/>
      <c r="BO1207" s="24"/>
      <c r="BP1207" s="24"/>
      <c r="BQ1207" s="24"/>
      <c r="BR1207" s="24"/>
    </row>
    <row r="1208" spans="1:70" ht="12.75">
      <c r="A1208" s="24"/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/>
      <c r="AJ1208" s="24"/>
      <c r="AK1208" s="24"/>
      <c r="AL1208" s="24"/>
      <c r="AM1208" s="24"/>
      <c r="AN1208" s="24"/>
      <c r="AO1208" s="24"/>
      <c r="AP1208" s="24"/>
      <c r="AQ1208" s="24"/>
      <c r="AR1208" s="24"/>
      <c r="AS1208" s="24"/>
      <c r="AT1208" s="24"/>
      <c r="AU1208" s="24"/>
      <c r="AV1208" s="24"/>
      <c r="AW1208" s="24"/>
      <c r="AX1208" s="24"/>
      <c r="AY1208" s="24"/>
      <c r="AZ1208" s="24"/>
      <c r="BA1208" s="24"/>
      <c r="BB1208" s="24"/>
      <c r="BC1208" s="24"/>
      <c r="BD1208" s="24"/>
      <c r="BE1208" s="24"/>
      <c r="BF1208" s="24"/>
      <c r="BG1208" s="24"/>
      <c r="BH1208" s="24"/>
      <c r="BI1208" s="24"/>
      <c r="BJ1208" s="24"/>
      <c r="BK1208" s="24"/>
      <c r="BL1208" s="24"/>
      <c r="BM1208" s="24"/>
      <c r="BN1208" s="24"/>
      <c r="BO1208" s="24"/>
      <c r="BP1208" s="24"/>
      <c r="BQ1208" s="24"/>
      <c r="BR1208" s="24"/>
    </row>
    <row r="1209" spans="1:70" ht="12.75">
      <c r="A1209" s="24"/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  <c r="AF1209" s="24"/>
      <c r="AG1209" s="24"/>
      <c r="AH1209" s="24"/>
      <c r="AI1209" s="24"/>
      <c r="AJ1209" s="24"/>
      <c r="AK1209" s="24"/>
      <c r="AL1209" s="24"/>
      <c r="AM1209" s="24"/>
      <c r="AN1209" s="24"/>
      <c r="AO1209" s="24"/>
      <c r="AP1209" s="24"/>
      <c r="AQ1209" s="24"/>
      <c r="AR1209" s="24"/>
      <c r="AS1209" s="24"/>
      <c r="AT1209" s="24"/>
      <c r="AU1209" s="24"/>
      <c r="AV1209" s="24"/>
      <c r="AW1209" s="24"/>
      <c r="AX1209" s="24"/>
      <c r="AY1209" s="24"/>
      <c r="AZ1209" s="24"/>
      <c r="BA1209" s="24"/>
      <c r="BB1209" s="24"/>
      <c r="BC1209" s="24"/>
      <c r="BD1209" s="24"/>
      <c r="BE1209" s="24"/>
      <c r="BF1209" s="24"/>
      <c r="BG1209" s="24"/>
      <c r="BH1209" s="24"/>
      <c r="BI1209" s="24"/>
      <c r="BJ1209" s="24"/>
      <c r="BK1209" s="24"/>
      <c r="BL1209" s="24"/>
      <c r="BM1209" s="24"/>
      <c r="BN1209" s="24"/>
      <c r="BO1209" s="24"/>
      <c r="BP1209" s="24"/>
      <c r="BQ1209" s="24"/>
      <c r="BR1209" s="24"/>
    </row>
    <row r="1210" spans="1:70" ht="12.75">
      <c r="A1210" s="24"/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  <c r="AF1210" s="24"/>
      <c r="AG1210" s="24"/>
      <c r="AH1210" s="24"/>
      <c r="AI1210" s="24"/>
      <c r="AJ1210" s="24"/>
      <c r="AK1210" s="24"/>
      <c r="AL1210" s="24"/>
      <c r="AM1210" s="24"/>
      <c r="AN1210" s="24"/>
      <c r="AO1210" s="24"/>
      <c r="AP1210" s="24"/>
      <c r="AQ1210" s="24"/>
      <c r="AR1210" s="24"/>
      <c r="AS1210" s="24"/>
      <c r="AT1210" s="24"/>
      <c r="AU1210" s="24"/>
      <c r="AV1210" s="24"/>
      <c r="AW1210" s="24"/>
      <c r="AX1210" s="24"/>
      <c r="AY1210" s="24"/>
      <c r="AZ1210" s="24"/>
      <c r="BA1210" s="24"/>
      <c r="BB1210" s="24"/>
      <c r="BC1210" s="24"/>
      <c r="BD1210" s="24"/>
      <c r="BE1210" s="24"/>
      <c r="BF1210" s="24"/>
      <c r="BG1210" s="24"/>
      <c r="BH1210" s="24"/>
      <c r="BI1210" s="24"/>
      <c r="BJ1210" s="24"/>
      <c r="BK1210" s="24"/>
      <c r="BL1210" s="24"/>
      <c r="BM1210" s="24"/>
      <c r="BN1210" s="24"/>
      <c r="BO1210" s="24"/>
      <c r="BP1210" s="24"/>
      <c r="BQ1210" s="24"/>
      <c r="BR1210" s="24"/>
    </row>
    <row r="1211" spans="1:70" ht="12.75">
      <c r="A1211" s="24"/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F1211" s="24"/>
      <c r="AG1211" s="24"/>
      <c r="AH1211" s="24"/>
      <c r="AI1211" s="24"/>
      <c r="AJ1211" s="24"/>
      <c r="AK1211" s="24"/>
      <c r="AL1211" s="24"/>
      <c r="AM1211" s="24"/>
      <c r="AN1211" s="24"/>
      <c r="AO1211" s="24"/>
      <c r="AP1211" s="24"/>
      <c r="AQ1211" s="24"/>
      <c r="AR1211" s="24"/>
      <c r="AS1211" s="24"/>
      <c r="AT1211" s="24"/>
      <c r="AU1211" s="24"/>
      <c r="AV1211" s="24"/>
      <c r="AW1211" s="24"/>
      <c r="AX1211" s="24"/>
      <c r="AY1211" s="24"/>
      <c r="AZ1211" s="24"/>
      <c r="BA1211" s="24"/>
      <c r="BB1211" s="24"/>
      <c r="BC1211" s="24"/>
      <c r="BD1211" s="24"/>
      <c r="BE1211" s="24"/>
      <c r="BF1211" s="24"/>
      <c r="BG1211" s="24"/>
      <c r="BH1211" s="24"/>
      <c r="BI1211" s="24"/>
      <c r="BJ1211" s="24"/>
      <c r="BK1211" s="24"/>
      <c r="BL1211" s="24"/>
      <c r="BM1211" s="24"/>
      <c r="BN1211" s="24"/>
      <c r="BO1211" s="24"/>
      <c r="BP1211" s="24"/>
      <c r="BQ1211" s="24"/>
      <c r="BR1211" s="24"/>
    </row>
    <row r="1212" spans="1:70" ht="12.75">
      <c r="A1212" s="24"/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/>
      <c r="AJ1212" s="24"/>
      <c r="AK1212" s="24"/>
      <c r="AL1212" s="24"/>
      <c r="AM1212" s="24"/>
      <c r="AN1212" s="24"/>
      <c r="AO1212" s="24"/>
      <c r="AP1212" s="24"/>
      <c r="AQ1212" s="24"/>
      <c r="AR1212" s="24"/>
      <c r="AS1212" s="24"/>
      <c r="AT1212" s="24"/>
      <c r="AU1212" s="24"/>
      <c r="AV1212" s="24"/>
      <c r="AW1212" s="24"/>
      <c r="AX1212" s="24"/>
      <c r="AY1212" s="24"/>
      <c r="AZ1212" s="24"/>
      <c r="BA1212" s="24"/>
      <c r="BB1212" s="24"/>
      <c r="BC1212" s="24"/>
      <c r="BD1212" s="24"/>
      <c r="BE1212" s="24"/>
      <c r="BF1212" s="24"/>
      <c r="BG1212" s="24"/>
      <c r="BH1212" s="24"/>
      <c r="BI1212" s="24"/>
      <c r="BJ1212" s="24"/>
      <c r="BK1212" s="24"/>
      <c r="BL1212" s="24"/>
      <c r="BM1212" s="24"/>
      <c r="BN1212" s="24"/>
      <c r="BO1212" s="24"/>
      <c r="BP1212" s="24"/>
      <c r="BQ1212" s="24"/>
      <c r="BR1212" s="24"/>
    </row>
    <row r="1213" spans="1:70" ht="12.75">
      <c r="A1213" s="24"/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  <c r="AJ1213" s="24"/>
      <c r="AK1213" s="24"/>
      <c r="AL1213" s="24"/>
      <c r="AM1213" s="24"/>
      <c r="AN1213" s="24"/>
      <c r="AO1213" s="24"/>
      <c r="AP1213" s="24"/>
      <c r="AQ1213" s="24"/>
      <c r="AR1213" s="24"/>
      <c r="AS1213" s="24"/>
      <c r="AT1213" s="24"/>
      <c r="AU1213" s="24"/>
      <c r="AV1213" s="24"/>
      <c r="AW1213" s="24"/>
      <c r="AX1213" s="24"/>
      <c r="AY1213" s="24"/>
      <c r="AZ1213" s="24"/>
      <c r="BA1213" s="24"/>
      <c r="BB1213" s="24"/>
      <c r="BC1213" s="24"/>
      <c r="BD1213" s="24"/>
      <c r="BE1213" s="24"/>
      <c r="BF1213" s="24"/>
      <c r="BG1213" s="24"/>
      <c r="BH1213" s="24"/>
      <c r="BI1213" s="24"/>
      <c r="BJ1213" s="24"/>
      <c r="BK1213" s="24"/>
      <c r="BL1213" s="24"/>
      <c r="BM1213" s="24"/>
      <c r="BN1213" s="24"/>
      <c r="BO1213" s="24"/>
      <c r="BP1213" s="24"/>
      <c r="BQ1213" s="24"/>
      <c r="BR1213" s="24"/>
    </row>
    <row r="1214" spans="1:70" ht="12.75">
      <c r="A1214" s="24"/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F1214" s="24"/>
      <c r="AG1214" s="24"/>
      <c r="AH1214" s="24"/>
      <c r="AI1214" s="24"/>
      <c r="AJ1214" s="24"/>
      <c r="AK1214" s="24"/>
      <c r="AL1214" s="24"/>
      <c r="AM1214" s="24"/>
      <c r="AN1214" s="24"/>
      <c r="AO1214" s="24"/>
      <c r="AP1214" s="24"/>
      <c r="AQ1214" s="24"/>
      <c r="AR1214" s="24"/>
      <c r="AS1214" s="24"/>
      <c r="AT1214" s="24"/>
      <c r="AU1214" s="24"/>
      <c r="AV1214" s="24"/>
      <c r="AW1214" s="24"/>
      <c r="AX1214" s="24"/>
      <c r="AY1214" s="24"/>
      <c r="AZ1214" s="24"/>
      <c r="BA1214" s="24"/>
      <c r="BB1214" s="24"/>
      <c r="BC1214" s="24"/>
      <c r="BD1214" s="24"/>
      <c r="BE1214" s="24"/>
      <c r="BF1214" s="24"/>
      <c r="BG1214" s="24"/>
      <c r="BH1214" s="24"/>
      <c r="BI1214" s="24"/>
      <c r="BJ1214" s="24"/>
      <c r="BK1214" s="24"/>
      <c r="BL1214" s="24"/>
      <c r="BM1214" s="24"/>
      <c r="BN1214" s="24"/>
      <c r="BO1214" s="24"/>
      <c r="BP1214" s="24"/>
      <c r="BQ1214" s="24"/>
      <c r="BR1214" s="24"/>
    </row>
    <row r="1215" spans="1:70" ht="12.75">
      <c r="A1215" s="24"/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/>
      <c r="AI1215" s="24"/>
      <c r="AJ1215" s="24"/>
      <c r="AK1215" s="24"/>
      <c r="AL1215" s="24"/>
      <c r="AM1215" s="24"/>
      <c r="AN1215" s="24"/>
      <c r="AO1215" s="24"/>
      <c r="AP1215" s="24"/>
      <c r="AQ1215" s="24"/>
      <c r="AR1215" s="24"/>
      <c r="AS1215" s="24"/>
      <c r="AT1215" s="24"/>
      <c r="AU1215" s="24"/>
      <c r="AV1215" s="24"/>
      <c r="AW1215" s="24"/>
      <c r="AX1215" s="24"/>
      <c r="AY1215" s="24"/>
      <c r="AZ1215" s="24"/>
      <c r="BA1215" s="24"/>
      <c r="BB1215" s="24"/>
      <c r="BC1215" s="24"/>
      <c r="BD1215" s="24"/>
      <c r="BE1215" s="24"/>
      <c r="BF1215" s="24"/>
      <c r="BG1215" s="24"/>
      <c r="BH1215" s="24"/>
      <c r="BI1215" s="24"/>
      <c r="BJ1215" s="24"/>
      <c r="BK1215" s="24"/>
      <c r="BL1215" s="24"/>
      <c r="BM1215" s="24"/>
      <c r="BN1215" s="24"/>
      <c r="BO1215" s="24"/>
      <c r="BP1215" s="24"/>
      <c r="BQ1215" s="24"/>
      <c r="BR1215" s="24"/>
    </row>
    <row r="1216" spans="1:70" ht="12.75">
      <c r="A1216" s="24"/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4"/>
      <c r="AE1216" s="24"/>
      <c r="AF1216" s="24"/>
      <c r="AG1216" s="24"/>
      <c r="AH1216" s="24"/>
      <c r="AI1216" s="24"/>
      <c r="AJ1216" s="24"/>
      <c r="AK1216" s="24"/>
      <c r="AL1216" s="24"/>
      <c r="AM1216" s="24"/>
      <c r="AN1216" s="24"/>
      <c r="AO1216" s="24"/>
      <c r="AP1216" s="24"/>
      <c r="AQ1216" s="24"/>
      <c r="AR1216" s="24"/>
      <c r="AS1216" s="24"/>
      <c r="AT1216" s="24"/>
      <c r="AU1216" s="24"/>
      <c r="AV1216" s="24"/>
      <c r="AW1216" s="24"/>
      <c r="AX1216" s="24"/>
      <c r="AY1216" s="24"/>
      <c r="AZ1216" s="24"/>
      <c r="BA1216" s="24"/>
      <c r="BB1216" s="24"/>
      <c r="BC1216" s="24"/>
      <c r="BD1216" s="24"/>
      <c r="BE1216" s="24"/>
      <c r="BF1216" s="24"/>
      <c r="BG1216" s="24"/>
      <c r="BH1216" s="24"/>
      <c r="BI1216" s="24"/>
      <c r="BJ1216" s="24"/>
      <c r="BK1216" s="24"/>
      <c r="BL1216" s="24"/>
      <c r="BM1216" s="24"/>
      <c r="BN1216" s="24"/>
      <c r="BO1216" s="24"/>
      <c r="BP1216" s="24"/>
      <c r="BQ1216" s="24"/>
      <c r="BR1216" s="24"/>
    </row>
    <row r="1217" spans="1:70" ht="12.75">
      <c r="A1217" s="24"/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  <c r="AJ1217" s="24"/>
      <c r="AK1217" s="24"/>
      <c r="AL1217" s="24"/>
      <c r="AM1217" s="24"/>
      <c r="AN1217" s="24"/>
      <c r="AO1217" s="24"/>
      <c r="AP1217" s="24"/>
      <c r="AQ1217" s="24"/>
      <c r="AR1217" s="24"/>
      <c r="AS1217" s="24"/>
      <c r="AT1217" s="24"/>
      <c r="AU1217" s="24"/>
      <c r="AV1217" s="24"/>
      <c r="AW1217" s="24"/>
      <c r="AX1217" s="24"/>
      <c r="AY1217" s="24"/>
      <c r="AZ1217" s="24"/>
      <c r="BA1217" s="24"/>
      <c r="BB1217" s="24"/>
      <c r="BC1217" s="24"/>
      <c r="BD1217" s="24"/>
      <c r="BE1217" s="24"/>
      <c r="BF1217" s="24"/>
      <c r="BG1217" s="24"/>
      <c r="BH1217" s="24"/>
      <c r="BI1217" s="24"/>
      <c r="BJ1217" s="24"/>
      <c r="BK1217" s="24"/>
      <c r="BL1217" s="24"/>
      <c r="BM1217" s="24"/>
      <c r="BN1217" s="24"/>
      <c r="BO1217" s="24"/>
      <c r="BP1217" s="24"/>
      <c r="BQ1217" s="24"/>
      <c r="BR1217" s="24"/>
    </row>
    <row r="1218" spans="1:70" ht="12.75">
      <c r="A1218" s="24"/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/>
      <c r="AJ1218" s="24"/>
      <c r="AK1218" s="24"/>
      <c r="AL1218" s="24"/>
      <c r="AM1218" s="24"/>
      <c r="AN1218" s="24"/>
      <c r="AO1218" s="24"/>
      <c r="AP1218" s="24"/>
      <c r="AQ1218" s="24"/>
      <c r="AR1218" s="24"/>
      <c r="AS1218" s="24"/>
      <c r="AT1218" s="24"/>
      <c r="AU1218" s="24"/>
      <c r="AV1218" s="24"/>
      <c r="AW1218" s="24"/>
      <c r="AX1218" s="24"/>
      <c r="AY1218" s="24"/>
      <c r="AZ1218" s="24"/>
      <c r="BA1218" s="24"/>
      <c r="BB1218" s="24"/>
      <c r="BC1218" s="24"/>
      <c r="BD1218" s="24"/>
      <c r="BE1218" s="24"/>
      <c r="BF1218" s="24"/>
      <c r="BG1218" s="24"/>
      <c r="BH1218" s="24"/>
      <c r="BI1218" s="24"/>
      <c r="BJ1218" s="24"/>
      <c r="BK1218" s="24"/>
      <c r="BL1218" s="24"/>
      <c r="BM1218" s="24"/>
      <c r="BN1218" s="24"/>
      <c r="BO1218" s="24"/>
      <c r="BP1218" s="24"/>
      <c r="BQ1218" s="24"/>
      <c r="BR1218" s="24"/>
    </row>
    <row r="1219" spans="1:70" ht="12.75">
      <c r="A1219" s="24"/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  <c r="AF1219" s="24"/>
      <c r="AG1219" s="24"/>
      <c r="AH1219" s="24"/>
      <c r="AI1219" s="24"/>
      <c r="AJ1219" s="24"/>
      <c r="AK1219" s="24"/>
      <c r="AL1219" s="24"/>
      <c r="AM1219" s="24"/>
      <c r="AN1219" s="24"/>
      <c r="AO1219" s="24"/>
      <c r="AP1219" s="24"/>
      <c r="AQ1219" s="24"/>
      <c r="AR1219" s="24"/>
      <c r="AS1219" s="24"/>
      <c r="AT1219" s="24"/>
      <c r="AU1219" s="24"/>
      <c r="AV1219" s="24"/>
      <c r="AW1219" s="24"/>
      <c r="AX1219" s="24"/>
      <c r="AY1219" s="24"/>
      <c r="AZ1219" s="24"/>
      <c r="BA1219" s="24"/>
      <c r="BB1219" s="24"/>
      <c r="BC1219" s="24"/>
      <c r="BD1219" s="24"/>
      <c r="BE1219" s="24"/>
      <c r="BF1219" s="24"/>
      <c r="BG1219" s="24"/>
      <c r="BH1219" s="24"/>
      <c r="BI1219" s="24"/>
      <c r="BJ1219" s="24"/>
      <c r="BK1219" s="24"/>
      <c r="BL1219" s="24"/>
      <c r="BM1219" s="24"/>
      <c r="BN1219" s="24"/>
      <c r="BO1219" s="24"/>
      <c r="BP1219" s="24"/>
      <c r="BQ1219" s="24"/>
      <c r="BR1219" s="24"/>
    </row>
    <row r="1220" spans="1:70" ht="12.75">
      <c r="A1220" s="24"/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F1220" s="24"/>
      <c r="AG1220" s="24"/>
      <c r="AH1220" s="24"/>
      <c r="AI1220" s="24"/>
      <c r="AJ1220" s="24"/>
      <c r="AK1220" s="24"/>
      <c r="AL1220" s="24"/>
      <c r="AM1220" s="24"/>
      <c r="AN1220" s="24"/>
      <c r="AO1220" s="24"/>
      <c r="AP1220" s="24"/>
      <c r="AQ1220" s="24"/>
      <c r="AR1220" s="24"/>
      <c r="AS1220" s="24"/>
      <c r="AT1220" s="24"/>
      <c r="AU1220" s="24"/>
      <c r="AV1220" s="24"/>
      <c r="AW1220" s="24"/>
      <c r="AX1220" s="24"/>
      <c r="AY1220" s="24"/>
      <c r="AZ1220" s="24"/>
      <c r="BA1220" s="24"/>
      <c r="BB1220" s="24"/>
      <c r="BC1220" s="24"/>
      <c r="BD1220" s="24"/>
      <c r="BE1220" s="24"/>
      <c r="BF1220" s="24"/>
      <c r="BG1220" s="24"/>
      <c r="BH1220" s="24"/>
      <c r="BI1220" s="24"/>
      <c r="BJ1220" s="24"/>
      <c r="BK1220" s="24"/>
      <c r="BL1220" s="24"/>
      <c r="BM1220" s="24"/>
      <c r="BN1220" s="24"/>
      <c r="BO1220" s="24"/>
      <c r="BP1220" s="24"/>
      <c r="BQ1220" s="24"/>
      <c r="BR1220" s="24"/>
    </row>
    <row r="1221" spans="1:70" ht="12.75">
      <c r="A1221" s="24"/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  <c r="AJ1221" s="24"/>
      <c r="AK1221" s="24"/>
      <c r="AL1221" s="24"/>
      <c r="AM1221" s="24"/>
      <c r="AN1221" s="24"/>
      <c r="AO1221" s="24"/>
      <c r="AP1221" s="24"/>
      <c r="AQ1221" s="24"/>
      <c r="AR1221" s="24"/>
      <c r="AS1221" s="24"/>
      <c r="AT1221" s="24"/>
      <c r="AU1221" s="24"/>
      <c r="AV1221" s="24"/>
      <c r="AW1221" s="24"/>
      <c r="AX1221" s="24"/>
      <c r="AY1221" s="24"/>
      <c r="AZ1221" s="24"/>
      <c r="BA1221" s="24"/>
      <c r="BB1221" s="24"/>
      <c r="BC1221" s="24"/>
      <c r="BD1221" s="24"/>
      <c r="BE1221" s="24"/>
      <c r="BF1221" s="24"/>
      <c r="BG1221" s="24"/>
      <c r="BH1221" s="24"/>
      <c r="BI1221" s="24"/>
      <c r="BJ1221" s="24"/>
      <c r="BK1221" s="24"/>
      <c r="BL1221" s="24"/>
      <c r="BM1221" s="24"/>
      <c r="BN1221" s="24"/>
      <c r="BO1221" s="24"/>
      <c r="BP1221" s="24"/>
      <c r="BQ1221" s="24"/>
      <c r="BR1221" s="24"/>
    </row>
    <row r="1222" spans="1:70" ht="12.75">
      <c r="A1222" s="24"/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  <c r="AJ1222" s="24"/>
      <c r="AK1222" s="24"/>
      <c r="AL1222" s="24"/>
      <c r="AM1222" s="24"/>
      <c r="AN1222" s="24"/>
      <c r="AO1222" s="24"/>
      <c r="AP1222" s="24"/>
      <c r="AQ1222" s="24"/>
      <c r="AR1222" s="24"/>
      <c r="AS1222" s="24"/>
      <c r="AT1222" s="24"/>
      <c r="AU1222" s="24"/>
      <c r="AV1222" s="24"/>
      <c r="AW1222" s="24"/>
      <c r="AX1222" s="24"/>
      <c r="AY1222" s="24"/>
      <c r="AZ1222" s="24"/>
      <c r="BA1222" s="24"/>
      <c r="BB1222" s="24"/>
      <c r="BC1222" s="24"/>
      <c r="BD1222" s="24"/>
      <c r="BE1222" s="24"/>
      <c r="BF1222" s="24"/>
      <c r="BG1222" s="24"/>
      <c r="BH1222" s="24"/>
      <c r="BI1222" s="24"/>
      <c r="BJ1222" s="24"/>
      <c r="BK1222" s="24"/>
      <c r="BL1222" s="24"/>
      <c r="BM1222" s="24"/>
      <c r="BN1222" s="24"/>
      <c r="BO1222" s="24"/>
      <c r="BP1222" s="24"/>
      <c r="BQ1222" s="24"/>
      <c r="BR1222" s="24"/>
    </row>
    <row r="1223" spans="1:70" ht="12.75">
      <c r="A1223" s="24"/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4"/>
      <c r="AH1223" s="24"/>
      <c r="AI1223" s="24"/>
      <c r="AJ1223" s="24"/>
      <c r="AK1223" s="24"/>
      <c r="AL1223" s="24"/>
      <c r="AM1223" s="24"/>
      <c r="AN1223" s="24"/>
      <c r="AO1223" s="24"/>
      <c r="AP1223" s="24"/>
      <c r="AQ1223" s="24"/>
      <c r="AR1223" s="24"/>
      <c r="AS1223" s="24"/>
      <c r="AT1223" s="24"/>
      <c r="AU1223" s="24"/>
      <c r="AV1223" s="24"/>
      <c r="AW1223" s="24"/>
      <c r="AX1223" s="24"/>
      <c r="AY1223" s="24"/>
      <c r="AZ1223" s="24"/>
      <c r="BA1223" s="24"/>
      <c r="BB1223" s="24"/>
      <c r="BC1223" s="24"/>
      <c r="BD1223" s="24"/>
      <c r="BE1223" s="24"/>
      <c r="BF1223" s="24"/>
      <c r="BG1223" s="24"/>
      <c r="BH1223" s="24"/>
      <c r="BI1223" s="24"/>
      <c r="BJ1223" s="24"/>
      <c r="BK1223" s="24"/>
      <c r="BL1223" s="24"/>
      <c r="BM1223" s="24"/>
      <c r="BN1223" s="24"/>
      <c r="BO1223" s="24"/>
      <c r="BP1223" s="24"/>
      <c r="BQ1223" s="24"/>
      <c r="BR1223" s="24"/>
    </row>
    <row r="1224" spans="1:70" ht="12.75">
      <c r="A1224" s="24"/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F1224" s="24"/>
      <c r="AG1224" s="24"/>
      <c r="AH1224" s="24"/>
      <c r="AI1224" s="24"/>
      <c r="AJ1224" s="24"/>
      <c r="AK1224" s="24"/>
      <c r="AL1224" s="24"/>
      <c r="AM1224" s="24"/>
      <c r="AN1224" s="24"/>
      <c r="AO1224" s="24"/>
      <c r="AP1224" s="24"/>
      <c r="AQ1224" s="24"/>
      <c r="AR1224" s="24"/>
      <c r="AS1224" s="24"/>
      <c r="AT1224" s="24"/>
      <c r="AU1224" s="24"/>
      <c r="AV1224" s="24"/>
      <c r="AW1224" s="24"/>
      <c r="AX1224" s="24"/>
      <c r="AY1224" s="24"/>
      <c r="AZ1224" s="24"/>
      <c r="BA1224" s="24"/>
      <c r="BB1224" s="24"/>
      <c r="BC1224" s="24"/>
      <c r="BD1224" s="24"/>
      <c r="BE1224" s="24"/>
      <c r="BF1224" s="24"/>
      <c r="BG1224" s="24"/>
      <c r="BH1224" s="24"/>
      <c r="BI1224" s="24"/>
      <c r="BJ1224" s="24"/>
      <c r="BK1224" s="24"/>
      <c r="BL1224" s="24"/>
      <c r="BM1224" s="24"/>
      <c r="BN1224" s="24"/>
      <c r="BO1224" s="24"/>
      <c r="BP1224" s="24"/>
      <c r="BQ1224" s="24"/>
      <c r="BR1224" s="24"/>
    </row>
    <row r="1225" spans="1:70" ht="12.75">
      <c r="A1225" s="24"/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/>
      <c r="AI1225" s="24"/>
      <c r="AJ1225" s="24"/>
      <c r="AK1225" s="24"/>
      <c r="AL1225" s="24"/>
      <c r="AM1225" s="24"/>
      <c r="AN1225" s="24"/>
      <c r="AO1225" s="24"/>
      <c r="AP1225" s="24"/>
      <c r="AQ1225" s="24"/>
      <c r="AR1225" s="24"/>
      <c r="AS1225" s="24"/>
      <c r="AT1225" s="24"/>
      <c r="AU1225" s="24"/>
      <c r="AV1225" s="24"/>
      <c r="AW1225" s="24"/>
      <c r="AX1225" s="24"/>
      <c r="AY1225" s="24"/>
      <c r="AZ1225" s="24"/>
      <c r="BA1225" s="24"/>
      <c r="BB1225" s="24"/>
      <c r="BC1225" s="24"/>
      <c r="BD1225" s="24"/>
      <c r="BE1225" s="24"/>
      <c r="BF1225" s="24"/>
      <c r="BG1225" s="24"/>
      <c r="BH1225" s="24"/>
      <c r="BI1225" s="24"/>
      <c r="BJ1225" s="24"/>
      <c r="BK1225" s="24"/>
      <c r="BL1225" s="24"/>
      <c r="BM1225" s="24"/>
      <c r="BN1225" s="24"/>
      <c r="BO1225" s="24"/>
      <c r="BP1225" s="24"/>
      <c r="BQ1225" s="24"/>
      <c r="BR1225" s="24"/>
    </row>
    <row r="1226" spans="1:70" ht="12.75">
      <c r="A1226" s="24"/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  <c r="AH1226" s="24"/>
      <c r="AI1226" s="24"/>
      <c r="AJ1226" s="24"/>
      <c r="AK1226" s="24"/>
      <c r="AL1226" s="24"/>
      <c r="AM1226" s="24"/>
      <c r="AN1226" s="24"/>
      <c r="AO1226" s="24"/>
      <c r="AP1226" s="24"/>
      <c r="AQ1226" s="24"/>
      <c r="AR1226" s="24"/>
      <c r="AS1226" s="24"/>
      <c r="AT1226" s="24"/>
      <c r="AU1226" s="24"/>
      <c r="AV1226" s="24"/>
      <c r="AW1226" s="24"/>
      <c r="AX1226" s="24"/>
      <c r="AY1226" s="24"/>
      <c r="AZ1226" s="24"/>
      <c r="BA1226" s="24"/>
      <c r="BB1226" s="24"/>
      <c r="BC1226" s="24"/>
      <c r="BD1226" s="24"/>
      <c r="BE1226" s="24"/>
      <c r="BF1226" s="24"/>
      <c r="BG1226" s="24"/>
      <c r="BH1226" s="24"/>
      <c r="BI1226" s="24"/>
      <c r="BJ1226" s="24"/>
      <c r="BK1226" s="24"/>
      <c r="BL1226" s="24"/>
      <c r="BM1226" s="24"/>
      <c r="BN1226" s="24"/>
      <c r="BO1226" s="24"/>
      <c r="BP1226" s="24"/>
      <c r="BQ1226" s="24"/>
      <c r="BR1226" s="24"/>
    </row>
    <row r="1227" spans="1:70" ht="12.75">
      <c r="A1227" s="24"/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  <c r="AJ1227" s="24"/>
      <c r="AK1227" s="24"/>
      <c r="AL1227" s="24"/>
      <c r="AM1227" s="24"/>
      <c r="AN1227" s="24"/>
      <c r="AO1227" s="24"/>
      <c r="AP1227" s="24"/>
      <c r="AQ1227" s="24"/>
      <c r="AR1227" s="24"/>
      <c r="AS1227" s="24"/>
      <c r="AT1227" s="24"/>
      <c r="AU1227" s="24"/>
      <c r="AV1227" s="24"/>
      <c r="AW1227" s="24"/>
      <c r="AX1227" s="24"/>
      <c r="AY1227" s="24"/>
      <c r="AZ1227" s="24"/>
      <c r="BA1227" s="24"/>
      <c r="BB1227" s="24"/>
      <c r="BC1227" s="24"/>
      <c r="BD1227" s="24"/>
      <c r="BE1227" s="24"/>
      <c r="BF1227" s="24"/>
      <c r="BG1227" s="24"/>
      <c r="BH1227" s="24"/>
      <c r="BI1227" s="24"/>
      <c r="BJ1227" s="24"/>
      <c r="BK1227" s="24"/>
      <c r="BL1227" s="24"/>
      <c r="BM1227" s="24"/>
      <c r="BN1227" s="24"/>
      <c r="BO1227" s="24"/>
      <c r="BP1227" s="24"/>
      <c r="BQ1227" s="24"/>
      <c r="BR1227" s="24"/>
    </row>
    <row r="1228" spans="1:70" ht="12.75">
      <c r="A1228" s="24"/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F1228" s="24"/>
      <c r="AG1228" s="24"/>
      <c r="AH1228" s="24"/>
      <c r="AI1228" s="24"/>
      <c r="AJ1228" s="24"/>
      <c r="AK1228" s="24"/>
      <c r="AL1228" s="24"/>
      <c r="AM1228" s="24"/>
      <c r="AN1228" s="24"/>
      <c r="AO1228" s="24"/>
      <c r="AP1228" s="24"/>
      <c r="AQ1228" s="24"/>
      <c r="AR1228" s="24"/>
      <c r="AS1228" s="24"/>
      <c r="AT1228" s="24"/>
      <c r="AU1228" s="24"/>
      <c r="AV1228" s="24"/>
      <c r="AW1228" s="24"/>
      <c r="AX1228" s="24"/>
      <c r="AY1228" s="24"/>
      <c r="AZ1228" s="24"/>
      <c r="BA1228" s="24"/>
      <c r="BB1228" s="24"/>
      <c r="BC1228" s="24"/>
      <c r="BD1228" s="24"/>
      <c r="BE1228" s="24"/>
      <c r="BF1228" s="24"/>
      <c r="BG1228" s="24"/>
      <c r="BH1228" s="24"/>
      <c r="BI1228" s="24"/>
      <c r="BJ1228" s="24"/>
      <c r="BK1228" s="24"/>
      <c r="BL1228" s="24"/>
      <c r="BM1228" s="24"/>
      <c r="BN1228" s="24"/>
      <c r="BO1228" s="24"/>
      <c r="BP1228" s="24"/>
      <c r="BQ1228" s="24"/>
      <c r="BR1228" s="24"/>
    </row>
    <row r="1229" spans="1:70" ht="12.75">
      <c r="A1229" s="24"/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  <c r="AJ1229" s="24"/>
      <c r="AK1229" s="24"/>
      <c r="AL1229" s="24"/>
      <c r="AM1229" s="24"/>
      <c r="AN1229" s="24"/>
      <c r="AO1229" s="24"/>
      <c r="AP1229" s="24"/>
      <c r="AQ1229" s="24"/>
      <c r="AR1229" s="24"/>
      <c r="AS1229" s="24"/>
      <c r="AT1229" s="24"/>
      <c r="AU1229" s="24"/>
      <c r="AV1229" s="24"/>
      <c r="AW1229" s="24"/>
      <c r="AX1229" s="24"/>
      <c r="AY1229" s="24"/>
      <c r="AZ1229" s="24"/>
      <c r="BA1229" s="24"/>
      <c r="BB1229" s="24"/>
      <c r="BC1229" s="24"/>
      <c r="BD1229" s="24"/>
      <c r="BE1229" s="24"/>
      <c r="BF1229" s="24"/>
      <c r="BG1229" s="24"/>
      <c r="BH1229" s="24"/>
      <c r="BI1229" s="24"/>
      <c r="BJ1229" s="24"/>
      <c r="BK1229" s="24"/>
      <c r="BL1229" s="24"/>
      <c r="BM1229" s="24"/>
      <c r="BN1229" s="24"/>
      <c r="BO1229" s="24"/>
      <c r="BP1229" s="24"/>
      <c r="BQ1229" s="24"/>
      <c r="BR1229" s="24"/>
    </row>
    <row r="1230" spans="1:70" ht="12.75">
      <c r="A1230" s="24"/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F1230" s="24"/>
      <c r="AG1230" s="24"/>
      <c r="AH1230" s="24"/>
      <c r="AI1230" s="24"/>
      <c r="AJ1230" s="24"/>
      <c r="AK1230" s="24"/>
      <c r="AL1230" s="24"/>
      <c r="AM1230" s="24"/>
      <c r="AN1230" s="24"/>
      <c r="AO1230" s="24"/>
      <c r="AP1230" s="24"/>
      <c r="AQ1230" s="24"/>
      <c r="AR1230" s="24"/>
      <c r="AS1230" s="24"/>
      <c r="AT1230" s="24"/>
      <c r="AU1230" s="24"/>
      <c r="AV1230" s="24"/>
      <c r="AW1230" s="24"/>
      <c r="AX1230" s="24"/>
      <c r="AY1230" s="24"/>
      <c r="AZ1230" s="24"/>
      <c r="BA1230" s="24"/>
      <c r="BB1230" s="24"/>
      <c r="BC1230" s="24"/>
      <c r="BD1230" s="24"/>
      <c r="BE1230" s="24"/>
      <c r="BF1230" s="24"/>
      <c r="BG1230" s="24"/>
      <c r="BH1230" s="24"/>
      <c r="BI1230" s="24"/>
      <c r="BJ1230" s="24"/>
      <c r="BK1230" s="24"/>
      <c r="BL1230" s="24"/>
      <c r="BM1230" s="24"/>
      <c r="BN1230" s="24"/>
      <c r="BO1230" s="24"/>
      <c r="BP1230" s="24"/>
      <c r="BQ1230" s="24"/>
      <c r="BR1230" s="24"/>
    </row>
    <row r="1231" spans="1:70" ht="12.75">
      <c r="A1231" s="24"/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24"/>
      <c r="AG1231" s="24"/>
      <c r="AH1231" s="24"/>
      <c r="AI1231" s="24"/>
      <c r="AJ1231" s="24"/>
      <c r="AK1231" s="24"/>
      <c r="AL1231" s="24"/>
      <c r="AM1231" s="24"/>
      <c r="AN1231" s="24"/>
      <c r="AO1231" s="24"/>
      <c r="AP1231" s="24"/>
      <c r="AQ1231" s="24"/>
      <c r="AR1231" s="24"/>
      <c r="AS1231" s="24"/>
      <c r="AT1231" s="24"/>
      <c r="AU1231" s="24"/>
      <c r="AV1231" s="24"/>
      <c r="AW1231" s="24"/>
      <c r="AX1231" s="24"/>
      <c r="AY1231" s="24"/>
      <c r="AZ1231" s="24"/>
      <c r="BA1231" s="24"/>
      <c r="BB1231" s="24"/>
      <c r="BC1231" s="24"/>
      <c r="BD1231" s="24"/>
      <c r="BE1231" s="24"/>
      <c r="BF1231" s="24"/>
      <c r="BG1231" s="24"/>
      <c r="BH1231" s="24"/>
      <c r="BI1231" s="24"/>
      <c r="BJ1231" s="24"/>
      <c r="BK1231" s="24"/>
      <c r="BL1231" s="24"/>
      <c r="BM1231" s="24"/>
      <c r="BN1231" s="24"/>
      <c r="BO1231" s="24"/>
      <c r="BP1231" s="24"/>
      <c r="BQ1231" s="24"/>
      <c r="BR1231" s="24"/>
    </row>
    <row r="1232" spans="1:70" ht="12.75">
      <c r="A1232" s="24"/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F1232" s="24"/>
      <c r="AG1232" s="24"/>
      <c r="AH1232" s="24"/>
      <c r="AI1232" s="24"/>
      <c r="AJ1232" s="24"/>
      <c r="AK1232" s="24"/>
      <c r="AL1232" s="24"/>
      <c r="AM1232" s="24"/>
      <c r="AN1232" s="24"/>
      <c r="AO1232" s="24"/>
      <c r="AP1232" s="24"/>
      <c r="AQ1232" s="24"/>
      <c r="AR1232" s="24"/>
      <c r="AS1232" s="24"/>
      <c r="AT1232" s="24"/>
      <c r="AU1232" s="24"/>
      <c r="AV1232" s="24"/>
      <c r="AW1232" s="24"/>
      <c r="AX1232" s="24"/>
      <c r="AY1232" s="24"/>
      <c r="AZ1232" s="24"/>
      <c r="BA1232" s="24"/>
      <c r="BB1232" s="24"/>
      <c r="BC1232" s="24"/>
      <c r="BD1232" s="24"/>
      <c r="BE1232" s="24"/>
      <c r="BF1232" s="24"/>
      <c r="BG1232" s="24"/>
      <c r="BH1232" s="24"/>
      <c r="BI1232" s="24"/>
      <c r="BJ1232" s="24"/>
      <c r="BK1232" s="24"/>
      <c r="BL1232" s="24"/>
      <c r="BM1232" s="24"/>
      <c r="BN1232" s="24"/>
      <c r="BO1232" s="24"/>
      <c r="BP1232" s="24"/>
      <c r="BQ1232" s="24"/>
      <c r="BR1232" s="24"/>
    </row>
    <row r="1233" spans="1:70" ht="12.75">
      <c r="A1233" s="24"/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F1233" s="24"/>
      <c r="AG1233" s="24"/>
      <c r="AH1233" s="24"/>
      <c r="AI1233" s="24"/>
      <c r="AJ1233" s="24"/>
      <c r="AK1233" s="24"/>
      <c r="AL1233" s="24"/>
      <c r="AM1233" s="24"/>
      <c r="AN1233" s="24"/>
      <c r="AO1233" s="24"/>
      <c r="AP1233" s="24"/>
      <c r="AQ1233" s="24"/>
      <c r="AR1233" s="24"/>
      <c r="AS1233" s="24"/>
      <c r="AT1233" s="24"/>
      <c r="AU1233" s="24"/>
      <c r="AV1233" s="24"/>
      <c r="AW1233" s="24"/>
      <c r="AX1233" s="24"/>
      <c r="AY1233" s="24"/>
      <c r="AZ1233" s="24"/>
      <c r="BA1233" s="24"/>
      <c r="BB1233" s="24"/>
      <c r="BC1233" s="24"/>
      <c r="BD1233" s="24"/>
      <c r="BE1233" s="24"/>
      <c r="BF1233" s="24"/>
      <c r="BG1233" s="24"/>
      <c r="BH1233" s="24"/>
      <c r="BI1233" s="24"/>
      <c r="BJ1233" s="24"/>
      <c r="BK1233" s="24"/>
      <c r="BL1233" s="24"/>
      <c r="BM1233" s="24"/>
      <c r="BN1233" s="24"/>
      <c r="BO1233" s="24"/>
      <c r="BP1233" s="24"/>
      <c r="BQ1233" s="24"/>
      <c r="BR1233" s="24"/>
    </row>
    <row r="1234" spans="1:70" ht="12.75">
      <c r="A1234" s="24"/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F1234" s="24"/>
      <c r="AG1234" s="24"/>
      <c r="AH1234" s="24"/>
      <c r="AI1234" s="24"/>
      <c r="AJ1234" s="24"/>
      <c r="AK1234" s="24"/>
      <c r="AL1234" s="24"/>
      <c r="AM1234" s="24"/>
      <c r="AN1234" s="24"/>
      <c r="AO1234" s="24"/>
      <c r="AP1234" s="24"/>
      <c r="AQ1234" s="24"/>
      <c r="AR1234" s="24"/>
      <c r="AS1234" s="24"/>
      <c r="AT1234" s="24"/>
      <c r="AU1234" s="24"/>
      <c r="AV1234" s="24"/>
      <c r="AW1234" s="24"/>
      <c r="AX1234" s="24"/>
      <c r="AY1234" s="24"/>
      <c r="AZ1234" s="24"/>
      <c r="BA1234" s="24"/>
      <c r="BB1234" s="24"/>
      <c r="BC1234" s="24"/>
      <c r="BD1234" s="24"/>
      <c r="BE1234" s="24"/>
      <c r="BF1234" s="24"/>
      <c r="BG1234" s="24"/>
      <c r="BH1234" s="24"/>
      <c r="BI1234" s="24"/>
      <c r="BJ1234" s="24"/>
      <c r="BK1234" s="24"/>
      <c r="BL1234" s="24"/>
      <c r="BM1234" s="24"/>
      <c r="BN1234" s="24"/>
      <c r="BO1234" s="24"/>
      <c r="BP1234" s="24"/>
      <c r="BQ1234" s="24"/>
      <c r="BR1234" s="24"/>
    </row>
    <row r="1235" spans="1:70" ht="12.75">
      <c r="A1235" s="24"/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  <c r="AJ1235" s="24"/>
      <c r="AK1235" s="24"/>
      <c r="AL1235" s="24"/>
      <c r="AM1235" s="24"/>
      <c r="AN1235" s="24"/>
      <c r="AO1235" s="24"/>
      <c r="AP1235" s="24"/>
      <c r="AQ1235" s="24"/>
      <c r="AR1235" s="24"/>
      <c r="AS1235" s="24"/>
      <c r="AT1235" s="24"/>
      <c r="AU1235" s="24"/>
      <c r="AV1235" s="24"/>
      <c r="AW1235" s="24"/>
      <c r="AX1235" s="24"/>
      <c r="AY1235" s="24"/>
      <c r="AZ1235" s="24"/>
      <c r="BA1235" s="24"/>
      <c r="BB1235" s="24"/>
      <c r="BC1235" s="24"/>
      <c r="BD1235" s="24"/>
      <c r="BE1235" s="24"/>
      <c r="BF1235" s="24"/>
      <c r="BG1235" s="24"/>
      <c r="BH1235" s="24"/>
      <c r="BI1235" s="24"/>
      <c r="BJ1235" s="24"/>
      <c r="BK1235" s="24"/>
      <c r="BL1235" s="24"/>
      <c r="BM1235" s="24"/>
      <c r="BN1235" s="24"/>
      <c r="BO1235" s="24"/>
      <c r="BP1235" s="24"/>
      <c r="BQ1235" s="24"/>
      <c r="BR1235" s="24"/>
    </row>
    <row r="1236" spans="1:70" ht="12.75">
      <c r="A1236" s="24"/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F1236" s="24"/>
      <c r="AG1236" s="24"/>
      <c r="AH1236" s="24"/>
      <c r="AI1236" s="24"/>
      <c r="AJ1236" s="24"/>
      <c r="AK1236" s="24"/>
      <c r="AL1236" s="24"/>
      <c r="AM1236" s="24"/>
      <c r="AN1236" s="24"/>
      <c r="AO1236" s="24"/>
      <c r="AP1236" s="24"/>
      <c r="AQ1236" s="24"/>
      <c r="AR1236" s="24"/>
      <c r="AS1236" s="24"/>
      <c r="AT1236" s="24"/>
      <c r="AU1236" s="24"/>
      <c r="AV1236" s="24"/>
      <c r="AW1236" s="24"/>
      <c r="AX1236" s="24"/>
      <c r="AY1236" s="24"/>
      <c r="AZ1236" s="24"/>
      <c r="BA1236" s="24"/>
      <c r="BB1236" s="24"/>
      <c r="BC1236" s="24"/>
      <c r="BD1236" s="24"/>
      <c r="BE1236" s="24"/>
      <c r="BF1236" s="24"/>
      <c r="BG1236" s="24"/>
      <c r="BH1236" s="24"/>
      <c r="BI1236" s="24"/>
      <c r="BJ1236" s="24"/>
      <c r="BK1236" s="24"/>
      <c r="BL1236" s="24"/>
      <c r="BM1236" s="24"/>
      <c r="BN1236" s="24"/>
      <c r="BO1236" s="24"/>
      <c r="BP1236" s="24"/>
      <c r="BQ1236" s="24"/>
      <c r="BR1236" s="24"/>
    </row>
    <row r="1237" spans="1:70" ht="12.75">
      <c r="A1237" s="24"/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  <c r="AF1237" s="24"/>
      <c r="AG1237" s="24"/>
      <c r="AH1237" s="24"/>
      <c r="AI1237" s="24"/>
      <c r="AJ1237" s="24"/>
      <c r="AK1237" s="24"/>
      <c r="AL1237" s="24"/>
      <c r="AM1237" s="24"/>
      <c r="AN1237" s="24"/>
      <c r="AO1237" s="24"/>
      <c r="AP1237" s="24"/>
      <c r="AQ1237" s="24"/>
      <c r="AR1237" s="24"/>
      <c r="AS1237" s="24"/>
      <c r="AT1237" s="24"/>
      <c r="AU1237" s="24"/>
      <c r="AV1237" s="24"/>
      <c r="AW1237" s="24"/>
      <c r="AX1237" s="24"/>
      <c r="AY1237" s="24"/>
      <c r="AZ1237" s="24"/>
      <c r="BA1237" s="24"/>
      <c r="BB1237" s="24"/>
      <c r="BC1237" s="24"/>
      <c r="BD1237" s="24"/>
      <c r="BE1237" s="24"/>
      <c r="BF1237" s="24"/>
      <c r="BG1237" s="24"/>
      <c r="BH1237" s="24"/>
      <c r="BI1237" s="24"/>
      <c r="BJ1237" s="24"/>
      <c r="BK1237" s="24"/>
      <c r="BL1237" s="24"/>
      <c r="BM1237" s="24"/>
      <c r="BN1237" s="24"/>
      <c r="BO1237" s="24"/>
      <c r="BP1237" s="24"/>
      <c r="BQ1237" s="24"/>
      <c r="BR1237" s="24"/>
    </row>
    <row r="1238" spans="1:70" ht="12.75">
      <c r="A1238" s="24"/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  <c r="AJ1238" s="24"/>
      <c r="AK1238" s="24"/>
      <c r="AL1238" s="24"/>
      <c r="AM1238" s="24"/>
      <c r="AN1238" s="24"/>
      <c r="AO1238" s="24"/>
      <c r="AP1238" s="24"/>
      <c r="AQ1238" s="24"/>
      <c r="AR1238" s="24"/>
      <c r="AS1238" s="24"/>
      <c r="AT1238" s="24"/>
      <c r="AU1238" s="24"/>
      <c r="AV1238" s="24"/>
      <c r="AW1238" s="24"/>
      <c r="AX1238" s="24"/>
      <c r="AY1238" s="24"/>
      <c r="AZ1238" s="24"/>
      <c r="BA1238" s="24"/>
      <c r="BB1238" s="24"/>
      <c r="BC1238" s="24"/>
      <c r="BD1238" s="24"/>
      <c r="BE1238" s="24"/>
      <c r="BF1238" s="24"/>
      <c r="BG1238" s="24"/>
      <c r="BH1238" s="24"/>
      <c r="BI1238" s="24"/>
      <c r="BJ1238" s="24"/>
      <c r="BK1238" s="24"/>
      <c r="BL1238" s="24"/>
      <c r="BM1238" s="24"/>
      <c r="BN1238" s="24"/>
      <c r="BO1238" s="24"/>
      <c r="BP1238" s="24"/>
      <c r="BQ1238" s="24"/>
      <c r="BR1238" s="24"/>
    </row>
    <row r="1239" spans="1:70" ht="12.75">
      <c r="A1239" s="24"/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  <c r="AF1239" s="24"/>
      <c r="AG1239" s="24"/>
      <c r="AH1239" s="24"/>
      <c r="AI1239" s="24"/>
      <c r="AJ1239" s="24"/>
      <c r="AK1239" s="24"/>
      <c r="AL1239" s="24"/>
      <c r="AM1239" s="24"/>
      <c r="AN1239" s="24"/>
      <c r="AO1239" s="24"/>
      <c r="AP1239" s="24"/>
      <c r="AQ1239" s="24"/>
      <c r="AR1239" s="24"/>
      <c r="AS1239" s="24"/>
      <c r="AT1239" s="24"/>
      <c r="AU1239" s="24"/>
      <c r="AV1239" s="24"/>
      <c r="AW1239" s="24"/>
      <c r="AX1239" s="24"/>
      <c r="AY1239" s="24"/>
      <c r="AZ1239" s="24"/>
      <c r="BA1239" s="24"/>
      <c r="BB1239" s="24"/>
      <c r="BC1239" s="24"/>
      <c r="BD1239" s="24"/>
      <c r="BE1239" s="24"/>
      <c r="BF1239" s="24"/>
      <c r="BG1239" s="24"/>
      <c r="BH1239" s="24"/>
      <c r="BI1239" s="24"/>
      <c r="BJ1239" s="24"/>
      <c r="BK1239" s="24"/>
      <c r="BL1239" s="24"/>
      <c r="BM1239" s="24"/>
      <c r="BN1239" s="24"/>
      <c r="BO1239" s="24"/>
      <c r="BP1239" s="24"/>
      <c r="BQ1239" s="24"/>
      <c r="BR1239" s="24"/>
    </row>
    <row r="1240" spans="1:70" ht="12.75">
      <c r="A1240" s="24"/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F1240" s="24"/>
      <c r="AG1240" s="24"/>
      <c r="AH1240" s="24"/>
      <c r="AI1240" s="24"/>
      <c r="AJ1240" s="24"/>
      <c r="AK1240" s="24"/>
      <c r="AL1240" s="24"/>
      <c r="AM1240" s="24"/>
      <c r="AN1240" s="24"/>
      <c r="AO1240" s="24"/>
      <c r="AP1240" s="24"/>
      <c r="AQ1240" s="24"/>
      <c r="AR1240" s="24"/>
      <c r="AS1240" s="24"/>
      <c r="AT1240" s="24"/>
      <c r="AU1240" s="24"/>
      <c r="AV1240" s="24"/>
      <c r="AW1240" s="24"/>
      <c r="AX1240" s="24"/>
      <c r="AY1240" s="24"/>
      <c r="AZ1240" s="24"/>
      <c r="BA1240" s="24"/>
      <c r="BB1240" s="24"/>
      <c r="BC1240" s="24"/>
      <c r="BD1240" s="24"/>
      <c r="BE1240" s="24"/>
      <c r="BF1240" s="24"/>
      <c r="BG1240" s="24"/>
      <c r="BH1240" s="24"/>
      <c r="BI1240" s="24"/>
      <c r="BJ1240" s="24"/>
      <c r="BK1240" s="24"/>
      <c r="BL1240" s="24"/>
      <c r="BM1240" s="24"/>
      <c r="BN1240" s="24"/>
      <c r="BO1240" s="24"/>
      <c r="BP1240" s="24"/>
      <c r="BQ1240" s="24"/>
      <c r="BR1240" s="24"/>
    </row>
    <row r="1241" spans="1:70" ht="12.75">
      <c r="A1241" s="24"/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24"/>
      <c r="AG1241" s="24"/>
      <c r="AH1241" s="24"/>
      <c r="AI1241" s="24"/>
      <c r="AJ1241" s="24"/>
      <c r="AK1241" s="24"/>
      <c r="AL1241" s="24"/>
      <c r="AM1241" s="24"/>
      <c r="AN1241" s="24"/>
      <c r="AO1241" s="24"/>
      <c r="AP1241" s="24"/>
      <c r="AQ1241" s="24"/>
      <c r="AR1241" s="24"/>
      <c r="AS1241" s="24"/>
      <c r="AT1241" s="24"/>
      <c r="AU1241" s="24"/>
      <c r="AV1241" s="24"/>
      <c r="AW1241" s="24"/>
      <c r="AX1241" s="24"/>
      <c r="AY1241" s="24"/>
      <c r="AZ1241" s="24"/>
      <c r="BA1241" s="24"/>
      <c r="BB1241" s="24"/>
      <c r="BC1241" s="24"/>
      <c r="BD1241" s="24"/>
      <c r="BE1241" s="24"/>
      <c r="BF1241" s="24"/>
      <c r="BG1241" s="24"/>
      <c r="BH1241" s="24"/>
      <c r="BI1241" s="24"/>
      <c r="BJ1241" s="24"/>
      <c r="BK1241" s="24"/>
      <c r="BL1241" s="24"/>
      <c r="BM1241" s="24"/>
      <c r="BN1241" s="24"/>
      <c r="BO1241" s="24"/>
      <c r="BP1241" s="24"/>
      <c r="BQ1241" s="24"/>
      <c r="BR1241" s="24"/>
    </row>
    <row r="1242" spans="1:70" ht="12.75">
      <c r="A1242" s="24"/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F1242" s="24"/>
      <c r="AG1242" s="24"/>
      <c r="AH1242" s="24"/>
      <c r="AI1242" s="24"/>
      <c r="AJ1242" s="24"/>
      <c r="AK1242" s="24"/>
      <c r="AL1242" s="24"/>
      <c r="AM1242" s="24"/>
      <c r="AN1242" s="24"/>
      <c r="AO1242" s="24"/>
      <c r="AP1242" s="24"/>
      <c r="AQ1242" s="24"/>
      <c r="AR1242" s="24"/>
      <c r="AS1242" s="24"/>
      <c r="AT1242" s="24"/>
      <c r="AU1242" s="24"/>
      <c r="AV1242" s="24"/>
      <c r="AW1242" s="24"/>
      <c r="AX1242" s="24"/>
      <c r="AY1242" s="24"/>
      <c r="AZ1242" s="24"/>
      <c r="BA1242" s="24"/>
      <c r="BB1242" s="24"/>
      <c r="BC1242" s="24"/>
      <c r="BD1242" s="24"/>
      <c r="BE1242" s="24"/>
      <c r="BF1242" s="24"/>
      <c r="BG1242" s="24"/>
      <c r="BH1242" s="24"/>
      <c r="BI1242" s="24"/>
      <c r="BJ1242" s="24"/>
      <c r="BK1242" s="24"/>
      <c r="BL1242" s="24"/>
      <c r="BM1242" s="24"/>
      <c r="BN1242" s="24"/>
      <c r="BO1242" s="24"/>
      <c r="BP1242" s="24"/>
      <c r="BQ1242" s="24"/>
      <c r="BR1242" s="24"/>
    </row>
    <row r="1243" spans="1:70" ht="12.75">
      <c r="A1243" s="24"/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  <c r="AF1243" s="24"/>
      <c r="AG1243" s="24"/>
      <c r="AH1243" s="24"/>
      <c r="AI1243" s="24"/>
      <c r="AJ1243" s="24"/>
      <c r="AK1243" s="24"/>
      <c r="AL1243" s="24"/>
      <c r="AM1243" s="24"/>
      <c r="AN1243" s="24"/>
      <c r="AO1243" s="24"/>
      <c r="AP1243" s="24"/>
      <c r="AQ1243" s="24"/>
      <c r="AR1243" s="24"/>
      <c r="AS1243" s="24"/>
      <c r="AT1243" s="24"/>
      <c r="AU1243" s="24"/>
      <c r="AV1243" s="24"/>
      <c r="AW1243" s="24"/>
      <c r="AX1243" s="24"/>
      <c r="AY1243" s="24"/>
      <c r="AZ1243" s="24"/>
      <c r="BA1243" s="24"/>
      <c r="BB1243" s="24"/>
      <c r="BC1243" s="24"/>
      <c r="BD1243" s="24"/>
      <c r="BE1243" s="24"/>
      <c r="BF1243" s="24"/>
      <c r="BG1243" s="24"/>
      <c r="BH1243" s="24"/>
      <c r="BI1243" s="24"/>
      <c r="BJ1243" s="24"/>
      <c r="BK1243" s="24"/>
      <c r="BL1243" s="24"/>
      <c r="BM1243" s="24"/>
      <c r="BN1243" s="24"/>
      <c r="BO1243" s="24"/>
      <c r="BP1243" s="24"/>
      <c r="BQ1243" s="24"/>
      <c r="BR1243" s="24"/>
    </row>
    <row r="1244" spans="1:70" ht="12.75">
      <c r="A1244" s="24"/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F1244" s="24"/>
      <c r="AG1244" s="24"/>
      <c r="AH1244" s="24"/>
      <c r="AI1244" s="24"/>
      <c r="AJ1244" s="24"/>
      <c r="AK1244" s="24"/>
      <c r="AL1244" s="24"/>
      <c r="AM1244" s="24"/>
      <c r="AN1244" s="24"/>
      <c r="AO1244" s="24"/>
      <c r="AP1244" s="24"/>
      <c r="AQ1244" s="24"/>
      <c r="AR1244" s="24"/>
      <c r="AS1244" s="24"/>
      <c r="AT1244" s="24"/>
      <c r="AU1244" s="24"/>
      <c r="AV1244" s="24"/>
      <c r="AW1244" s="24"/>
      <c r="AX1244" s="24"/>
      <c r="AY1244" s="24"/>
      <c r="AZ1244" s="24"/>
      <c r="BA1244" s="24"/>
      <c r="BB1244" s="24"/>
      <c r="BC1244" s="24"/>
      <c r="BD1244" s="24"/>
      <c r="BE1244" s="24"/>
      <c r="BF1244" s="24"/>
      <c r="BG1244" s="24"/>
      <c r="BH1244" s="24"/>
      <c r="BI1244" s="24"/>
      <c r="BJ1244" s="24"/>
      <c r="BK1244" s="24"/>
      <c r="BL1244" s="24"/>
      <c r="BM1244" s="24"/>
      <c r="BN1244" s="24"/>
      <c r="BO1244" s="24"/>
      <c r="BP1244" s="24"/>
      <c r="BQ1244" s="24"/>
      <c r="BR1244" s="24"/>
    </row>
    <row r="1245" spans="1:70" ht="12.75">
      <c r="A1245" s="24"/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/>
      <c r="AI1245" s="24"/>
      <c r="AJ1245" s="24"/>
      <c r="AK1245" s="24"/>
      <c r="AL1245" s="24"/>
      <c r="AM1245" s="24"/>
      <c r="AN1245" s="24"/>
      <c r="AO1245" s="24"/>
      <c r="AP1245" s="24"/>
      <c r="AQ1245" s="24"/>
      <c r="AR1245" s="24"/>
      <c r="AS1245" s="24"/>
      <c r="AT1245" s="24"/>
      <c r="AU1245" s="24"/>
      <c r="AV1245" s="24"/>
      <c r="AW1245" s="24"/>
      <c r="AX1245" s="24"/>
      <c r="AY1245" s="24"/>
      <c r="AZ1245" s="24"/>
      <c r="BA1245" s="24"/>
      <c r="BB1245" s="24"/>
      <c r="BC1245" s="24"/>
      <c r="BD1245" s="24"/>
      <c r="BE1245" s="24"/>
      <c r="BF1245" s="24"/>
      <c r="BG1245" s="24"/>
      <c r="BH1245" s="24"/>
      <c r="BI1245" s="24"/>
      <c r="BJ1245" s="24"/>
      <c r="BK1245" s="24"/>
      <c r="BL1245" s="24"/>
      <c r="BM1245" s="24"/>
      <c r="BN1245" s="24"/>
      <c r="BO1245" s="24"/>
      <c r="BP1245" s="24"/>
      <c r="BQ1245" s="24"/>
      <c r="BR1245" s="24"/>
    </row>
    <row r="1246" spans="1:70" ht="12.75">
      <c r="A1246" s="24"/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F1246" s="24"/>
      <c r="AG1246" s="24"/>
      <c r="AH1246" s="24"/>
      <c r="AI1246" s="24"/>
      <c r="AJ1246" s="24"/>
      <c r="AK1246" s="24"/>
      <c r="AL1246" s="24"/>
      <c r="AM1246" s="24"/>
      <c r="AN1246" s="24"/>
      <c r="AO1246" s="24"/>
      <c r="AP1246" s="24"/>
      <c r="AQ1246" s="24"/>
      <c r="AR1246" s="24"/>
      <c r="AS1246" s="24"/>
      <c r="AT1246" s="24"/>
      <c r="AU1246" s="24"/>
      <c r="AV1246" s="24"/>
      <c r="AW1246" s="24"/>
      <c r="AX1246" s="24"/>
      <c r="AY1246" s="24"/>
      <c r="AZ1246" s="24"/>
      <c r="BA1246" s="24"/>
      <c r="BB1246" s="24"/>
      <c r="BC1246" s="24"/>
      <c r="BD1246" s="24"/>
      <c r="BE1246" s="24"/>
      <c r="BF1246" s="24"/>
      <c r="BG1246" s="24"/>
      <c r="BH1246" s="24"/>
      <c r="BI1246" s="24"/>
      <c r="BJ1246" s="24"/>
      <c r="BK1246" s="24"/>
      <c r="BL1246" s="24"/>
      <c r="BM1246" s="24"/>
      <c r="BN1246" s="24"/>
      <c r="BO1246" s="24"/>
      <c r="BP1246" s="24"/>
      <c r="BQ1246" s="24"/>
      <c r="BR1246" s="24"/>
    </row>
    <row r="1247" spans="1:70" ht="12.75">
      <c r="A1247" s="24"/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F1247" s="24"/>
      <c r="AG1247" s="24"/>
      <c r="AH1247" s="24"/>
      <c r="AI1247" s="24"/>
      <c r="AJ1247" s="24"/>
      <c r="AK1247" s="24"/>
      <c r="AL1247" s="24"/>
      <c r="AM1247" s="24"/>
      <c r="AN1247" s="24"/>
      <c r="AO1247" s="24"/>
      <c r="AP1247" s="24"/>
      <c r="AQ1247" s="24"/>
      <c r="AR1247" s="24"/>
      <c r="AS1247" s="24"/>
      <c r="AT1247" s="24"/>
      <c r="AU1247" s="24"/>
      <c r="AV1247" s="24"/>
      <c r="AW1247" s="24"/>
      <c r="AX1247" s="24"/>
      <c r="AY1247" s="24"/>
      <c r="AZ1247" s="24"/>
      <c r="BA1247" s="24"/>
      <c r="BB1247" s="24"/>
      <c r="BC1247" s="24"/>
      <c r="BD1247" s="24"/>
      <c r="BE1247" s="24"/>
      <c r="BF1247" s="24"/>
      <c r="BG1247" s="24"/>
      <c r="BH1247" s="24"/>
      <c r="BI1247" s="24"/>
      <c r="BJ1247" s="24"/>
      <c r="BK1247" s="24"/>
      <c r="BL1247" s="24"/>
      <c r="BM1247" s="24"/>
      <c r="BN1247" s="24"/>
      <c r="BO1247" s="24"/>
      <c r="BP1247" s="24"/>
      <c r="BQ1247" s="24"/>
      <c r="BR1247" s="24"/>
    </row>
    <row r="1248" spans="1:70" ht="12.75">
      <c r="A1248" s="24"/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F1248" s="24"/>
      <c r="AG1248" s="24"/>
      <c r="AH1248" s="24"/>
      <c r="AI1248" s="24"/>
      <c r="AJ1248" s="24"/>
      <c r="AK1248" s="24"/>
      <c r="AL1248" s="24"/>
      <c r="AM1248" s="24"/>
      <c r="AN1248" s="24"/>
      <c r="AO1248" s="24"/>
      <c r="AP1248" s="24"/>
      <c r="AQ1248" s="24"/>
      <c r="AR1248" s="24"/>
      <c r="AS1248" s="24"/>
      <c r="AT1248" s="24"/>
      <c r="AU1248" s="24"/>
      <c r="AV1248" s="24"/>
      <c r="AW1248" s="24"/>
      <c r="AX1248" s="24"/>
      <c r="AY1248" s="24"/>
      <c r="AZ1248" s="24"/>
      <c r="BA1248" s="24"/>
      <c r="BB1248" s="24"/>
      <c r="BC1248" s="24"/>
      <c r="BD1248" s="24"/>
      <c r="BE1248" s="24"/>
      <c r="BF1248" s="24"/>
      <c r="BG1248" s="24"/>
      <c r="BH1248" s="24"/>
      <c r="BI1248" s="24"/>
      <c r="BJ1248" s="24"/>
      <c r="BK1248" s="24"/>
      <c r="BL1248" s="24"/>
      <c r="BM1248" s="24"/>
      <c r="BN1248" s="24"/>
      <c r="BO1248" s="24"/>
      <c r="BP1248" s="24"/>
      <c r="BQ1248" s="24"/>
      <c r="BR1248" s="24"/>
    </row>
    <row r="1249" spans="1:70" ht="12.75">
      <c r="A1249" s="24"/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  <c r="AJ1249" s="24"/>
      <c r="AK1249" s="24"/>
      <c r="AL1249" s="24"/>
      <c r="AM1249" s="24"/>
      <c r="AN1249" s="24"/>
      <c r="AO1249" s="24"/>
      <c r="AP1249" s="24"/>
      <c r="AQ1249" s="24"/>
      <c r="AR1249" s="24"/>
      <c r="AS1249" s="24"/>
      <c r="AT1249" s="24"/>
      <c r="AU1249" s="24"/>
      <c r="AV1249" s="24"/>
      <c r="AW1249" s="24"/>
      <c r="AX1249" s="24"/>
      <c r="AY1249" s="24"/>
      <c r="AZ1249" s="24"/>
      <c r="BA1249" s="24"/>
      <c r="BB1249" s="24"/>
      <c r="BC1249" s="24"/>
      <c r="BD1249" s="24"/>
      <c r="BE1249" s="24"/>
      <c r="BF1249" s="24"/>
      <c r="BG1249" s="24"/>
      <c r="BH1249" s="24"/>
      <c r="BI1249" s="24"/>
      <c r="BJ1249" s="24"/>
      <c r="BK1249" s="24"/>
      <c r="BL1249" s="24"/>
      <c r="BM1249" s="24"/>
      <c r="BN1249" s="24"/>
      <c r="BO1249" s="24"/>
      <c r="BP1249" s="24"/>
      <c r="BQ1249" s="24"/>
      <c r="BR1249" s="24"/>
    </row>
    <row r="1250" spans="1:70" ht="12.75">
      <c r="A1250" s="24"/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24"/>
      <c r="AG1250" s="24"/>
      <c r="AH1250" s="24"/>
      <c r="AI1250" s="24"/>
      <c r="AJ1250" s="24"/>
      <c r="AK1250" s="24"/>
      <c r="AL1250" s="24"/>
      <c r="AM1250" s="24"/>
      <c r="AN1250" s="24"/>
      <c r="AO1250" s="24"/>
      <c r="AP1250" s="24"/>
      <c r="AQ1250" s="24"/>
      <c r="AR1250" s="24"/>
      <c r="AS1250" s="24"/>
      <c r="AT1250" s="24"/>
      <c r="AU1250" s="24"/>
      <c r="AV1250" s="24"/>
      <c r="AW1250" s="24"/>
      <c r="AX1250" s="24"/>
      <c r="AY1250" s="24"/>
      <c r="AZ1250" s="24"/>
      <c r="BA1250" s="24"/>
      <c r="BB1250" s="24"/>
      <c r="BC1250" s="24"/>
      <c r="BD1250" s="24"/>
      <c r="BE1250" s="24"/>
      <c r="BF1250" s="24"/>
      <c r="BG1250" s="24"/>
      <c r="BH1250" s="24"/>
      <c r="BI1250" s="24"/>
      <c r="BJ1250" s="24"/>
      <c r="BK1250" s="24"/>
      <c r="BL1250" s="24"/>
      <c r="BM1250" s="24"/>
      <c r="BN1250" s="24"/>
      <c r="BO1250" s="24"/>
      <c r="BP1250" s="24"/>
      <c r="BQ1250" s="24"/>
      <c r="BR1250" s="24"/>
    </row>
    <row r="1251" spans="1:70" ht="12.75">
      <c r="A1251" s="24"/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  <c r="AF1251" s="24"/>
      <c r="AG1251" s="24"/>
      <c r="AH1251" s="24"/>
      <c r="AI1251" s="24"/>
      <c r="AJ1251" s="24"/>
      <c r="AK1251" s="24"/>
      <c r="AL1251" s="24"/>
      <c r="AM1251" s="24"/>
      <c r="AN1251" s="24"/>
      <c r="AO1251" s="24"/>
      <c r="AP1251" s="24"/>
      <c r="AQ1251" s="24"/>
      <c r="AR1251" s="24"/>
      <c r="AS1251" s="24"/>
      <c r="AT1251" s="24"/>
      <c r="AU1251" s="24"/>
      <c r="AV1251" s="24"/>
      <c r="AW1251" s="24"/>
      <c r="AX1251" s="24"/>
      <c r="AY1251" s="24"/>
      <c r="AZ1251" s="24"/>
      <c r="BA1251" s="24"/>
      <c r="BB1251" s="24"/>
      <c r="BC1251" s="24"/>
      <c r="BD1251" s="24"/>
      <c r="BE1251" s="24"/>
      <c r="BF1251" s="24"/>
      <c r="BG1251" s="24"/>
      <c r="BH1251" s="24"/>
      <c r="BI1251" s="24"/>
      <c r="BJ1251" s="24"/>
      <c r="BK1251" s="24"/>
      <c r="BL1251" s="24"/>
      <c r="BM1251" s="24"/>
      <c r="BN1251" s="24"/>
      <c r="BO1251" s="24"/>
      <c r="BP1251" s="24"/>
      <c r="BQ1251" s="24"/>
      <c r="BR1251" s="24"/>
    </row>
    <row r="1252" spans="1:70" ht="12.75">
      <c r="A1252" s="24"/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  <c r="AJ1252" s="24"/>
      <c r="AK1252" s="24"/>
      <c r="AL1252" s="24"/>
      <c r="AM1252" s="24"/>
      <c r="AN1252" s="24"/>
      <c r="AO1252" s="24"/>
      <c r="AP1252" s="24"/>
      <c r="AQ1252" s="24"/>
      <c r="AR1252" s="24"/>
      <c r="AS1252" s="24"/>
      <c r="AT1252" s="24"/>
      <c r="AU1252" s="24"/>
      <c r="AV1252" s="24"/>
      <c r="AW1252" s="24"/>
      <c r="AX1252" s="24"/>
      <c r="AY1252" s="24"/>
      <c r="AZ1252" s="24"/>
      <c r="BA1252" s="24"/>
      <c r="BB1252" s="24"/>
      <c r="BC1252" s="24"/>
      <c r="BD1252" s="24"/>
      <c r="BE1252" s="24"/>
      <c r="BF1252" s="24"/>
      <c r="BG1252" s="24"/>
      <c r="BH1252" s="24"/>
      <c r="BI1252" s="24"/>
      <c r="BJ1252" s="24"/>
      <c r="BK1252" s="24"/>
      <c r="BL1252" s="24"/>
      <c r="BM1252" s="24"/>
      <c r="BN1252" s="24"/>
      <c r="BO1252" s="24"/>
      <c r="BP1252" s="24"/>
      <c r="BQ1252" s="24"/>
      <c r="BR1252" s="24"/>
    </row>
    <row r="1253" spans="1:70" ht="12.75">
      <c r="A1253" s="24"/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24"/>
      <c r="AG1253" s="24"/>
      <c r="AH1253" s="24"/>
      <c r="AI1253" s="24"/>
      <c r="AJ1253" s="24"/>
      <c r="AK1253" s="24"/>
      <c r="AL1253" s="24"/>
      <c r="AM1253" s="24"/>
      <c r="AN1253" s="24"/>
      <c r="AO1253" s="24"/>
      <c r="AP1253" s="24"/>
      <c r="AQ1253" s="24"/>
      <c r="AR1253" s="24"/>
      <c r="AS1253" s="24"/>
      <c r="AT1253" s="24"/>
      <c r="AU1253" s="24"/>
      <c r="AV1253" s="24"/>
      <c r="AW1253" s="24"/>
      <c r="AX1253" s="24"/>
      <c r="AY1253" s="24"/>
      <c r="AZ1253" s="24"/>
      <c r="BA1253" s="24"/>
      <c r="BB1253" s="24"/>
      <c r="BC1253" s="24"/>
      <c r="BD1253" s="24"/>
      <c r="BE1253" s="24"/>
      <c r="BF1253" s="24"/>
      <c r="BG1253" s="24"/>
      <c r="BH1253" s="24"/>
      <c r="BI1253" s="24"/>
      <c r="BJ1253" s="24"/>
      <c r="BK1253" s="24"/>
      <c r="BL1253" s="24"/>
      <c r="BM1253" s="24"/>
      <c r="BN1253" s="24"/>
      <c r="BO1253" s="24"/>
      <c r="BP1253" s="24"/>
      <c r="BQ1253" s="24"/>
      <c r="BR1253" s="24"/>
    </row>
    <row r="1254" spans="1:70" ht="12.75">
      <c r="A1254" s="24"/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F1254" s="24"/>
      <c r="AG1254" s="24"/>
      <c r="AH1254" s="24"/>
      <c r="AI1254" s="24"/>
      <c r="AJ1254" s="24"/>
      <c r="AK1254" s="24"/>
      <c r="AL1254" s="24"/>
      <c r="AM1254" s="24"/>
      <c r="AN1254" s="24"/>
      <c r="AO1254" s="24"/>
      <c r="AP1254" s="24"/>
      <c r="AQ1254" s="24"/>
      <c r="AR1254" s="24"/>
      <c r="AS1254" s="24"/>
      <c r="AT1254" s="24"/>
      <c r="AU1254" s="24"/>
      <c r="AV1254" s="24"/>
      <c r="AW1254" s="24"/>
      <c r="AX1254" s="24"/>
      <c r="AY1254" s="24"/>
      <c r="AZ1254" s="24"/>
      <c r="BA1254" s="24"/>
      <c r="BB1254" s="24"/>
      <c r="BC1254" s="24"/>
      <c r="BD1254" s="24"/>
      <c r="BE1254" s="24"/>
      <c r="BF1254" s="24"/>
      <c r="BG1254" s="24"/>
      <c r="BH1254" s="24"/>
      <c r="BI1254" s="24"/>
      <c r="BJ1254" s="24"/>
      <c r="BK1254" s="24"/>
      <c r="BL1254" s="24"/>
      <c r="BM1254" s="24"/>
      <c r="BN1254" s="24"/>
      <c r="BO1254" s="24"/>
      <c r="BP1254" s="24"/>
      <c r="BQ1254" s="24"/>
      <c r="BR1254" s="24"/>
    </row>
    <row r="1255" spans="1:70" ht="12.75">
      <c r="A1255" s="24"/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  <c r="AJ1255" s="24"/>
      <c r="AK1255" s="24"/>
      <c r="AL1255" s="24"/>
      <c r="AM1255" s="24"/>
      <c r="AN1255" s="24"/>
      <c r="AO1255" s="24"/>
      <c r="AP1255" s="24"/>
      <c r="AQ1255" s="24"/>
      <c r="AR1255" s="24"/>
      <c r="AS1255" s="24"/>
      <c r="AT1255" s="24"/>
      <c r="AU1255" s="24"/>
      <c r="AV1255" s="24"/>
      <c r="AW1255" s="24"/>
      <c r="AX1255" s="24"/>
      <c r="AY1255" s="24"/>
      <c r="AZ1255" s="24"/>
      <c r="BA1255" s="24"/>
      <c r="BB1255" s="24"/>
      <c r="BC1255" s="24"/>
      <c r="BD1255" s="24"/>
      <c r="BE1255" s="24"/>
      <c r="BF1255" s="24"/>
      <c r="BG1255" s="24"/>
      <c r="BH1255" s="24"/>
      <c r="BI1255" s="24"/>
      <c r="BJ1255" s="24"/>
      <c r="BK1255" s="24"/>
      <c r="BL1255" s="24"/>
      <c r="BM1255" s="24"/>
      <c r="BN1255" s="24"/>
      <c r="BO1255" s="24"/>
      <c r="BP1255" s="24"/>
      <c r="BQ1255" s="24"/>
      <c r="BR1255" s="24"/>
    </row>
    <row r="1256" spans="1:70" ht="12.75">
      <c r="A1256" s="24"/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4"/>
      <c r="AH1256" s="24"/>
      <c r="AI1256" s="24"/>
      <c r="AJ1256" s="24"/>
      <c r="AK1256" s="24"/>
      <c r="AL1256" s="24"/>
      <c r="AM1256" s="24"/>
      <c r="AN1256" s="24"/>
      <c r="AO1256" s="24"/>
      <c r="AP1256" s="24"/>
      <c r="AQ1256" s="24"/>
      <c r="AR1256" s="24"/>
      <c r="AS1256" s="24"/>
      <c r="AT1256" s="24"/>
      <c r="AU1256" s="24"/>
      <c r="AV1256" s="24"/>
      <c r="AW1256" s="24"/>
      <c r="AX1256" s="24"/>
      <c r="AY1256" s="24"/>
      <c r="AZ1256" s="24"/>
      <c r="BA1256" s="24"/>
      <c r="BB1256" s="24"/>
      <c r="BC1256" s="24"/>
      <c r="BD1256" s="24"/>
      <c r="BE1256" s="24"/>
      <c r="BF1256" s="24"/>
      <c r="BG1256" s="24"/>
      <c r="BH1256" s="24"/>
      <c r="BI1256" s="24"/>
      <c r="BJ1256" s="24"/>
      <c r="BK1256" s="24"/>
      <c r="BL1256" s="24"/>
      <c r="BM1256" s="24"/>
      <c r="BN1256" s="24"/>
      <c r="BO1256" s="24"/>
      <c r="BP1256" s="24"/>
      <c r="BQ1256" s="24"/>
      <c r="BR1256" s="24"/>
    </row>
    <row r="1257" spans="1:70" ht="12.75">
      <c r="A1257" s="24"/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F1257" s="24"/>
      <c r="AG1257" s="24"/>
      <c r="AH1257" s="24"/>
      <c r="AI1257" s="24"/>
      <c r="AJ1257" s="24"/>
      <c r="AK1257" s="24"/>
      <c r="AL1257" s="24"/>
      <c r="AM1257" s="24"/>
      <c r="AN1257" s="24"/>
      <c r="AO1257" s="24"/>
      <c r="AP1257" s="24"/>
      <c r="AQ1257" s="24"/>
      <c r="AR1257" s="24"/>
      <c r="AS1257" s="24"/>
      <c r="AT1257" s="24"/>
      <c r="AU1257" s="24"/>
      <c r="AV1257" s="24"/>
      <c r="AW1257" s="24"/>
      <c r="AX1257" s="24"/>
      <c r="AY1257" s="24"/>
      <c r="AZ1257" s="24"/>
      <c r="BA1257" s="24"/>
      <c r="BB1257" s="24"/>
      <c r="BC1257" s="24"/>
      <c r="BD1257" s="24"/>
      <c r="BE1257" s="24"/>
      <c r="BF1257" s="24"/>
      <c r="BG1257" s="24"/>
      <c r="BH1257" s="24"/>
      <c r="BI1257" s="24"/>
      <c r="BJ1257" s="24"/>
      <c r="BK1257" s="24"/>
      <c r="BL1257" s="24"/>
      <c r="BM1257" s="24"/>
      <c r="BN1257" s="24"/>
      <c r="BO1257" s="24"/>
      <c r="BP1257" s="24"/>
      <c r="BQ1257" s="24"/>
      <c r="BR1257" s="24"/>
    </row>
    <row r="1258" spans="1:70" ht="12.75">
      <c r="A1258" s="24"/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  <c r="AF1258" s="24"/>
      <c r="AG1258" s="24"/>
      <c r="AH1258" s="24"/>
      <c r="AI1258" s="24"/>
      <c r="AJ1258" s="24"/>
      <c r="AK1258" s="24"/>
      <c r="AL1258" s="24"/>
      <c r="AM1258" s="24"/>
      <c r="AN1258" s="24"/>
      <c r="AO1258" s="24"/>
      <c r="AP1258" s="24"/>
      <c r="AQ1258" s="24"/>
      <c r="AR1258" s="24"/>
      <c r="AS1258" s="24"/>
      <c r="AT1258" s="24"/>
      <c r="AU1258" s="24"/>
      <c r="AV1258" s="24"/>
      <c r="AW1258" s="24"/>
      <c r="AX1258" s="24"/>
      <c r="AY1258" s="24"/>
      <c r="AZ1258" s="24"/>
      <c r="BA1258" s="24"/>
      <c r="BB1258" s="24"/>
      <c r="BC1258" s="24"/>
      <c r="BD1258" s="24"/>
      <c r="BE1258" s="24"/>
      <c r="BF1258" s="24"/>
      <c r="BG1258" s="24"/>
      <c r="BH1258" s="24"/>
      <c r="BI1258" s="24"/>
      <c r="BJ1258" s="24"/>
      <c r="BK1258" s="24"/>
      <c r="BL1258" s="24"/>
      <c r="BM1258" s="24"/>
      <c r="BN1258" s="24"/>
      <c r="BO1258" s="24"/>
      <c r="BP1258" s="24"/>
      <c r="BQ1258" s="24"/>
      <c r="BR1258" s="24"/>
    </row>
    <row r="1259" spans="1:70" ht="12.75">
      <c r="A1259" s="24"/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  <c r="AJ1259" s="24"/>
      <c r="AK1259" s="24"/>
      <c r="AL1259" s="24"/>
      <c r="AM1259" s="24"/>
      <c r="AN1259" s="24"/>
      <c r="AO1259" s="24"/>
      <c r="AP1259" s="24"/>
      <c r="AQ1259" s="24"/>
      <c r="AR1259" s="24"/>
      <c r="AS1259" s="24"/>
      <c r="AT1259" s="24"/>
      <c r="AU1259" s="24"/>
      <c r="AV1259" s="24"/>
      <c r="AW1259" s="24"/>
      <c r="AX1259" s="24"/>
      <c r="AY1259" s="24"/>
      <c r="AZ1259" s="24"/>
      <c r="BA1259" s="24"/>
      <c r="BB1259" s="24"/>
      <c r="BC1259" s="24"/>
      <c r="BD1259" s="24"/>
      <c r="BE1259" s="24"/>
      <c r="BF1259" s="24"/>
      <c r="BG1259" s="24"/>
      <c r="BH1259" s="24"/>
      <c r="BI1259" s="24"/>
      <c r="BJ1259" s="24"/>
      <c r="BK1259" s="24"/>
      <c r="BL1259" s="24"/>
      <c r="BM1259" s="24"/>
      <c r="BN1259" s="24"/>
      <c r="BO1259" s="24"/>
      <c r="BP1259" s="24"/>
      <c r="BQ1259" s="24"/>
      <c r="BR1259" s="24"/>
    </row>
    <row r="1260" spans="1:70" ht="12.75">
      <c r="A1260" s="24"/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  <c r="AF1260" s="24"/>
      <c r="AG1260" s="24"/>
      <c r="AH1260" s="24"/>
      <c r="AI1260" s="24"/>
      <c r="AJ1260" s="24"/>
      <c r="AK1260" s="24"/>
      <c r="AL1260" s="24"/>
      <c r="AM1260" s="24"/>
      <c r="AN1260" s="24"/>
      <c r="AO1260" s="24"/>
      <c r="AP1260" s="24"/>
      <c r="AQ1260" s="24"/>
      <c r="AR1260" s="24"/>
      <c r="AS1260" s="24"/>
      <c r="AT1260" s="24"/>
      <c r="AU1260" s="24"/>
      <c r="AV1260" s="24"/>
      <c r="AW1260" s="24"/>
      <c r="AX1260" s="24"/>
      <c r="AY1260" s="24"/>
      <c r="AZ1260" s="24"/>
      <c r="BA1260" s="24"/>
      <c r="BB1260" s="24"/>
      <c r="BC1260" s="24"/>
      <c r="BD1260" s="24"/>
      <c r="BE1260" s="24"/>
      <c r="BF1260" s="24"/>
      <c r="BG1260" s="24"/>
      <c r="BH1260" s="24"/>
      <c r="BI1260" s="24"/>
      <c r="BJ1260" s="24"/>
      <c r="BK1260" s="24"/>
      <c r="BL1260" s="24"/>
      <c r="BM1260" s="24"/>
      <c r="BN1260" s="24"/>
      <c r="BO1260" s="24"/>
      <c r="BP1260" s="24"/>
      <c r="BQ1260" s="24"/>
      <c r="BR1260" s="24"/>
    </row>
    <row r="1261" spans="1:70" ht="12.75">
      <c r="A1261" s="24"/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  <c r="AJ1261" s="24"/>
      <c r="AK1261" s="24"/>
      <c r="AL1261" s="24"/>
      <c r="AM1261" s="24"/>
      <c r="AN1261" s="24"/>
      <c r="AO1261" s="24"/>
      <c r="AP1261" s="24"/>
      <c r="AQ1261" s="24"/>
      <c r="AR1261" s="24"/>
      <c r="AS1261" s="24"/>
      <c r="AT1261" s="24"/>
      <c r="AU1261" s="24"/>
      <c r="AV1261" s="24"/>
      <c r="AW1261" s="24"/>
      <c r="AX1261" s="24"/>
      <c r="AY1261" s="24"/>
      <c r="AZ1261" s="24"/>
      <c r="BA1261" s="24"/>
      <c r="BB1261" s="24"/>
      <c r="BC1261" s="24"/>
      <c r="BD1261" s="24"/>
      <c r="BE1261" s="24"/>
      <c r="BF1261" s="24"/>
      <c r="BG1261" s="24"/>
      <c r="BH1261" s="24"/>
      <c r="BI1261" s="24"/>
      <c r="BJ1261" s="24"/>
      <c r="BK1261" s="24"/>
      <c r="BL1261" s="24"/>
      <c r="BM1261" s="24"/>
      <c r="BN1261" s="24"/>
      <c r="BO1261" s="24"/>
      <c r="BP1261" s="24"/>
      <c r="BQ1261" s="24"/>
      <c r="BR1261" s="24"/>
    </row>
    <row r="1262" spans="1:70" ht="12.75">
      <c r="A1262" s="24"/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  <c r="AJ1262" s="24"/>
      <c r="AK1262" s="24"/>
      <c r="AL1262" s="24"/>
      <c r="AM1262" s="24"/>
      <c r="AN1262" s="24"/>
      <c r="AO1262" s="24"/>
      <c r="AP1262" s="24"/>
      <c r="AQ1262" s="24"/>
      <c r="AR1262" s="24"/>
      <c r="AS1262" s="24"/>
      <c r="AT1262" s="24"/>
      <c r="AU1262" s="24"/>
      <c r="AV1262" s="24"/>
      <c r="AW1262" s="24"/>
      <c r="AX1262" s="24"/>
      <c r="AY1262" s="24"/>
      <c r="AZ1262" s="24"/>
      <c r="BA1262" s="24"/>
      <c r="BB1262" s="24"/>
      <c r="BC1262" s="24"/>
      <c r="BD1262" s="24"/>
      <c r="BE1262" s="24"/>
      <c r="BF1262" s="24"/>
      <c r="BG1262" s="24"/>
      <c r="BH1262" s="24"/>
      <c r="BI1262" s="24"/>
      <c r="BJ1262" s="24"/>
      <c r="BK1262" s="24"/>
      <c r="BL1262" s="24"/>
      <c r="BM1262" s="24"/>
      <c r="BN1262" s="24"/>
      <c r="BO1262" s="24"/>
      <c r="BP1262" s="24"/>
      <c r="BQ1262" s="24"/>
      <c r="BR1262" s="24"/>
    </row>
    <row r="1263" spans="1:70" ht="12.75">
      <c r="A1263" s="24"/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  <c r="AJ1263" s="24"/>
      <c r="AK1263" s="24"/>
      <c r="AL1263" s="24"/>
      <c r="AM1263" s="24"/>
      <c r="AN1263" s="24"/>
      <c r="AO1263" s="24"/>
      <c r="AP1263" s="24"/>
      <c r="AQ1263" s="24"/>
      <c r="AR1263" s="24"/>
      <c r="AS1263" s="24"/>
      <c r="AT1263" s="24"/>
      <c r="AU1263" s="24"/>
      <c r="AV1263" s="24"/>
      <c r="AW1263" s="24"/>
      <c r="AX1263" s="24"/>
      <c r="AY1263" s="24"/>
      <c r="AZ1263" s="24"/>
      <c r="BA1263" s="24"/>
      <c r="BB1263" s="24"/>
      <c r="BC1263" s="24"/>
      <c r="BD1263" s="24"/>
      <c r="BE1263" s="24"/>
      <c r="BF1263" s="24"/>
      <c r="BG1263" s="24"/>
      <c r="BH1263" s="24"/>
      <c r="BI1263" s="24"/>
      <c r="BJ1263" s="24"/>
      <c r="BK1263" s="24"/>
      <c r="BL1263" s="24"/>
      <c r="BM1263" s="24"/>
      <c r="BN1263" s="24"/>
      <c r="BO1263" s="24"/>
      <c r="BP1263" s="24"/>
      <c r="BQ1263" s="24"/>
      <c r="BR1263" s="24"/>
    </row>
    <row r="1264" spans="1:70" ht="12.75">
      <c r="A1264" s="24"/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F1264" s="24"/>
      <c r="AG1264" s="24"/>
      <c r="AH1264" s="24"/>
      <c r="AI1264" s="24"/>
      <c r="AJ1264" s="24"/>
      <c r="AK1264" s="24"/>
      <c r="AL1264" s="24"/>
      <c r="AM1264" s="24"/>
      <c r="AN1264" s="24"/>
      <c r="AO1264" s="24"/>
      <c r="AP1264" s="24"/>
      <c r="AQ1264" s="24"/>
      <c r="AR1264" s="24"/>
      <c r="AS1264" s="24"/>
      <c r="AT1264" s="24"/>
      <c r="AU1264" s="24"/>
      <c r="AV1264" s="24"/>
      <c r="AW1264" s="24"/>
      <c r="AX1264" s="24"/>
      <c r="AY1264" s="24"/>
      <c r="AZ1264" s="24"/>
      <c r="BA1264" s="24"/>
      <c r="BB1264" s="24"/>
      <c r="BC1264" s="24"/>
      <c r="BD1264" s="24"/>
      <c r="BE1264" s="24"/>
      <c r="BF1264" s="24"/>
      <c r="BG1264" s="24"/>
      <c r="BH1264" s="24"/>
      <c r="BI1264" s="24"/>
      <c r="BJ1264" s="24"/>
      <c r="BK1264" s="24"/>
      <c r="BL1264" s="24"/>
      <c r="BM1264" s="24"/>
      <c r="BN1264" s="24"/>
      <c r="BO1264" s="24"/>
      <c r="BP1264" s="24"/>
      <c r="BQ1264" s="24"/>
      <c r="BR1264" s="24"/>
    </row>
    <row r="1265" spans="1:70" ht="12.75">
      <c r="A1265" s="24"/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/>
      <c r="AI1265" s="24"/>
      <c r="AJ1265" s="24"/>
      <c r="AK1265" s="24"/>
      <c r="AL1265" s="24"/>
      <c r="AM1265" s="24"/>
      <c r="AN1265" s="24"/>
      <c r="AO1265" s="24"/>
      <c r="AP1265" s="24"/>
      <c r="AQ1265" s="24"/>
      <c r="AR1265" s="24"/>
      <c r="AS1265" s="24"/>
      <c r="AT1265" s="24"/>
      <c r="AU1265" s="24"/>
      <c r="AV1265" s="24"/>
      <c r="AW1265" s="24"/>
      <c r="AX1265" s="24"/>
      <c r="AY1265" s="24"/>
      <c r="AZ1265" s="24"/>
      <c r="BA1265" s="24"/>
      <c r="BB1265" s="24"/>
      <c r="BC1265" s="24"/>
      <c r="BD1265" s="24"/>
      <c r="BE1265" s="24"/>
      <c r="BF1265" s="24"/>
      <c r="BG1265" s="24"/>
      <c r="BH1265" s="24"/>
      <c r="BI1265" s="24"/>
      <c r="BJ1265" s="24"/>
      <c r="BK1265" s="24"/>
      <c r="BL1265" s="24"/>
      <c r="BM1265" s="24"/>
      <c r="BN1265" s="24"/>
      <c r="BO1265" s="24"/>
      <c r="BP1265" s="24"/>
      <c r="BQ1265" s="24"/>
      <c r="BR1265" s="24"/>
    </row>
    <row r="1266" spans="1:70" ht="12.75">
      <c r="A1266" s="24"/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F1266" s="24"/>
      <c r="AG1266" s="24"/>
      <c r="AH1266" s="24"/>
      <c r="AI1266" s="24"/>
      <c r="AJ1266" s="24"/>
      <c r="AK1266" s="24"/>
      <c r="AL1266" s="24"/>
      <c r="AM1266" s="24"/>
      <c r="AN1266" s="24"/>
      <c r="AO1266" s="24"/>
      <c r="AP1266" s="24"/>
      <c r="AQ1266" s="24"/>
      <c r="AR1266" s="24"/>
      <c r="AS1266" s="24"/>
      <c r="AT1266" s="24"/>
      <c r="AU1266" s="24"/>
      <c r="AV1266" s="24"/>
      <c r="AW1266" s="24"/>
      <c r="AX1266" s="24"/>
      <c r="AY1266" s="24"/>
      <c r="AZ1266" s="24"/>
      <c r="BA1266" s="24"/>
      <c r="BB1266" s="24"/>
      <c r="BC1266" s="24"/>
      <c r="BD1266" s="24"/>
      <c r="BE1266" s="24"/>
      <c r="BF1266" s="24"/>
      <c r="BG1266" s="24"/>
      <c r="BH1266" s="24"/>
      <c r="BI1266" s="24"/>
      <c r="BJ1266" s="24"/>
      <c r="BK1266" s="24"/>
      <c r="BL1266" s="24"/>
      <c r="BM1266" s="24"/>
      <c r="BN1266" s="24"/>
      <c r="BO1266" s="24"/>
      <c r="BP1266" s="24"/>
      <c r="BQ1266" s="24"/>
      <c r="BR1266" s="24"/>
    </row>
    <row r="1267" spans="1:70" ht="12.75">
      <c r="A1267" s="24"/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  <c r="AF1267" s="24"/>
      <c r="AG1267" s="24"/>
      <c r="AH1267" s="24"/>
      <c r="AI1267" s="24"/>
      <c r="AJ1267" s="24"/>
      <c r="AK1267" s="24"/>
      <c r="AL1267" s="24"/>
      <c r="AM1267" s="24"/>
      <c r="AN1267" s="24"/>
      <c r="AO1267" s="24"/>
      <c r="AP1267" s="24"/>
      <c r="AQ1267" s="24"/>
      <c r="AR1267" s="24"/>
      <c r="AS1267" s="24"/>
      <c r="AT1267" s="24"/>
      <c r="AU1267" s="24"/>
      <c r="AV1267" s="24"/>
      <c r="AW1267" s="24"/>
      <c r="AX1267" s="24"/>
      <c r="AY1267" s="24"/>
      <c r="AZ1267" s="24"/>
      <c r="BA1267" s="24"/>
      <c r="BB1267" s="24"/>
      <c r="BC1267" s="24"/>
      <c r="BD1267" s="24"/>
      <c r="BE1267" s="24"/>
      <c r="BF1267" s="24"/>
      <c r="BG1267" s="24"/>
      <c r="BH1267" s="24"/>
      <c r="BI1267" s="24"/>
      <c r="BJ1267" s="24"/>
      <c r="BK1267" s="24"/>
      <c r="BL1267" s="24"/>
      <c r="BM1267" s="24"/>
      <c r="BN1267" s="24"/>
      <c r="BO1267" s="24"/>
      <c r="BP1267" s="24"/>
      <c r="BQ1267" s="24"/>
      <c r="BR1267" s="24"/>
    </row>
    <row r="1268" spans="1:70" ht="12.75">
      <c r="A1268" s="24"/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  <c r="AF1268" s="24"/>
      <c r="AG1268" s="24"/>
      <c r="AH1268" s="24"/>
      <c r="AI1268" s="24"/>
      <c r="AJ1268" s="24"/>
      <c r="AK1268" s="24"/>
      <c r="AL1268" s="24"/>
      <c r="AM1268" s="24"/>
      <c r="AN1268" s="24"/>
      <c r="AO1268" s="24"/>
      <c r="AP1268" s="24"/>
      <c r="AQ1268" s="24"/>
      <c r="AR1268" s="24"/>
      <c r="AS1268" s="24"/>
      <c r="AT1268" s="24"/>
      <c r="AU1268" s="24"/>
      <c r="AV1268" s="24"/>
      <c r="AW1268" s="24"/>
      <c r="AX1268" s="24"/>
      <c r="AY1268" s="24"/>
      <c r="AZ1268" s="24"/>
      <c r="BA1268" s="24"/>
      <c r="BB1268" s="24"/>
      <c r="BC1268" s="24"/>
      <c r="BD1268" s="24"/>
      <c r="BE1268" s="24"/>
      <c r="BF1268" s="24"/>
      <c r="BG1268" s="24"/>
      <c r="BH1268" s="24"/>
      <c r="BI1268" s="24"/>
      <c r="BJ1268" s="24"/>
      <c r="BK1268" s="24"/>
      <c r="BL1268" s="24"/>
      <c r="BM1268" s="24"/>
      <c r="BN1268" s="24"/>
      <c r="BO1268" s="24"/>
      <c r="BP1268" s="24"/>
      <c r="BQ1268" s="24"/>
      <c r="BR1268" s="24"/>
    </row>
    <row r="1269" spans="1:70" ht="12.75">
      <c r="A1269" s="24"/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  <c r="AF1269" s="24"/>
      <c r="AG1269" s="24"/>
      <c r="AH1269" s="24"/>
      <c r="AI1269" s="24"/>
      <c r="AJ1269" s="24"/>
      <c r="AK1269" s="24"/>
      <c r="AL1269" s="24"/>
      <c r="AM1269" s="24"/>
      <c r="AN1269" s="24"/>
      <c r="AO1269" s="24"/>
      <c r="AP1269" s="24"/>
      <c r="AQ1269" s="24"/>
      <c r="AR1269" s="24"/>
      <c r="AS1269" s="24"/>
      <c r="AT1269" s="24"/>
      <c r="AU1269" s="24"/>
      <c r="AV1269" s="24"/>
      <c r="AW1269" s="24"/>
      <c r="AX1269" s="24"/>
      <c r="AY1269" s="24"/>
      <c r="AZ1269" s="24"/>
      <c r="BA1269" s="24"/>
      <c r="BB1269" s="24"/>
      <c r="BC1269" s="24"/>
      <c r="BD1269" s="24"/>
      <c r="BE1269" s="24"/>
      <c r="BF1269" s="24"/>
      <c r="BG1269" s="24"/>
      <c r="BH1269" s="24"/>
      <c r="BI1269" s="24"/>
      <c r="BJ1269" s="24"/>
      <c r="BK1269" s="24"/>
      <c r="BL1269" s="24"/>
      <c r="BM1269" s="24"/>
      <c r="BN1269" s="24"/>
      <c r="BO1269" s="24"/>
      <c r="BP1269" s="24"/>
      <c r="BQ1269" s="24"/>
      <c r="BR1269" s="24"/>
    </row>
    <row r="1270" spans="1:70" ht="12.75">
      <c r="A1270" s="24"/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  <c r="AF1270" s="24"/>
      <c r="AG1270" s="24"/>
      <c r="AH1270" s="24"/>
      <c r="AI1270" s="24"/>
      <c r="AJ1270" s="24"/>
      <c r="AK1270" s="24"/>
      <c r="AL1270" s="24"/>
      <c r="AM1270" s="24"/>
      <c r="AN1270" s="24"/>
      <c r="AO1270" s="24"/>
      <c r="AP1270" s="24"/>
      <c r="AQ1270" s="24"/>
      <c r="AR1270" s="24"/>
      <c r="AS1270" s="24"/>
      <c r="AT1270" s="24"/>
      <c r="AU1270" s="24"/>
      <c r="AV1270" s="24"/>
      <c r="AW1270" s="24"/>
      <c r="AX1270" s="24"/>
      <c r="AY1270" s="24"/>
      <c r="AZ1270" s="24"/>
      <c r="BA1270" s="24"/>
      <c r="BB1270" s="24"/>
      <c r="BC1270" s="24"/>
      <c r="BD1270" s="24"/>
      <c r="BE1270" s="24"/>
      <c r="BF1270" s="24"/>
      <c r="BG1270" s="24"/>
      <c r="BH1270" s="24"/>
      <c r="BI1270" s="24"/>
      <c r="BJ1270" s="24"/>
      <c r="BK1270" s="24"/>
      <c r="BL1270" s="24"/>
      <c r="BM1270" s="24"/>
      <c r="BN1270" s="24"/>
      <c r="BO1270" s="24"/>
      <c r="BP1270" s="24"/>
      <c r="BQ1270" s="24"/>
      <c r="BR1270" s="24"/>
    </row>
    <row r="1271" spans="1:70" ht="12.75">
      <c r="A1271" s="24"/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4"/>
      <c r="AH1271" s="24"/>
      <c r="AI1271" s="24"/>
      <c r="AJ1271" s="24"/>
      <c r="AK1271" s="24"/>
      <c r="AL1271" s="24"/>
      <c r="AM1271" s="24"/>
      <c r="AN1271" s="24"/>
      <c r="AO1271" s="24"/>
      <c r="AP1271" s="24"/>
      <c r="AQ1271" s="24"/>
      <c r="AR1271" s="24"/>
      <c r="AS1271" s="24"/>
      <c r="AT1271" s="24"/>
      <c r="AU1271" s="24"/>
      <c r="AV1271" s="24"/>
      <c r="AW1271" s="24"/>
      <c r="AX1271" s="24"/>
      <c r="AY1271" s="24"/>
      <c r="AZ1271" s="24"/>
      <c r="BA1271" s="24"/>
      <c r="BB1271" s="24"/>
      <c r="BC1271" s="24"/>
      <c r="BD1271" s="24"/>
      <c r="BE1271" s="24"/>
      <c r="BF1271" s="24"/>
      <c r="BG1271" s="24"/>
      <c r="BH1271" s="24"/>
      <c r="BI1271" s="24"/>
      <c r="BJ1271" s="24"/>
      <c r="BK1271" s="24"/>
      <c r="BL1271" s="24"/>
      <c r="BM1271" s="24"/>
      <c r="BN1271" s="24"/>
      <c r="BO1271" s="24"/>
      <c r="BP1271" s="24"/>
      <c r="BQ1271" s="24"/>
      <c r="BR1271" s="24"/>
    </row>
    <row r="1272" spans="1:70" ht="12.75">
      <c r="A1272" s="24"/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  <c r="AF1272" s="24"/>
      <c r="AG1272" s="24"/>
      <c r="AH1272" s="24"/>
      <c r="AI1272" s="24"/>
      <c r="AJ1272" s="24"/>
      <c r="AK1272" s="24"/>
      <c r="AL1272" s="24"/>
      <c r="AM1272" s="24"/>
      <c r="AN1272" s="24"/>
      <c r="AO1272" s="24"/>
      <c r="AP1272" s="24"/>
      <c r="AQ1272" s="24"/>
      <c r="AR1272" s="24"/>
      <c r="AS1272" s="24"/>
      <c r="AT1272" s="24"/>
      <c r="AU1272" s="24"/>
      <c r="AV1272" s="24"/>
      <c r="AW1272" s="24"/>
      <c r="AX1272" s="24"/>
      <c r="AY1272" s="24"/>
      <c r="AZ1272" s="24"/>
      <c r="BA1272" s="24"/>
      <c r="BB1272" s="24"/>
      <c r="BC1272" s="24"/>
      <c r="BD1272" s="24"/>
      <c r="BE1272" s="24"/>
      <c r="BF1272" s="24"/>
      <c r="BG1272" s="24"/>
      <c r="BH1272" s="24"/>
      <c r="BI1272" s="24"/>
      <c r="BJ1272" s="24"/>
      <c r="BK1272" s="24"/>
      <c r="BL1272" s="24"/>
      <c r="BM1272" s="24"/>
      <c r="BN1272" s="24"/>
      <c r="BO1272" s="24"/>
      <c r="BP1272" s="24"/>
      <c r="BQ1272" s="24"/>
      <c r="BR1272" s="24"/>
    </row>
    <row r="1273" spans="1:70" ht="12.75">
      <c r="A1273" s="24"/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  <c r="AF1273" s="24"/>
      <c r="AG1273" s="24"/>
      <c r="AH1273" s="24"/>
      <c r="AI1273" s="24"/>
      <c r="AJ1273" s="24"/>
      <c r="AK1273" s="24"/>
      <c r="AL1273" s="24"/>
      <c r="AM1273" s="24"/>
      <c r="AN1273" s="24"/>
      <c r="AO1273" s="24"/>
      <c r="AP1273" s="24"/>
      <c r="AQ1273" s="24"/>
      <c r="AR1273" s="24"/>
      <c r="AS1273" s="24"/>
      <c r="AT1273" s="24"/>
      <c r="AU1273" s="24"/>
      <c r="AV1273" s="24"/>
      <c r="AW1273" s="24"/>
      <c r="AX1273" s="24"/>
      <c r="AY1273" s="24"/>
      <c r="AZ1273" s="24"/>
      <c r="BA1273" s="24"/>
      <c r="BB1273" s="24"/>
      <c r="BC1273" s="24"/>
      <c r="BD1273" s="24"/>
      <c r="BE1273" s="24"/>
      <c r="BF1273" s="24"/>
      <c r="BG1273" s="24"/>
      <c r="BH1273" s="24"/>
      <c r="BI1273" s="24"/>
      <c r="BJ1273" s="24"/>
      <c r="BK1273" s="24"/>
      <c r="BL1273" s="24"/>
      <c r="BM1273" s="24"/>
      <c r="BN1273" s="24"/>
      <c r="BO1273" s="24"/>
      <c r="BP1273" s="24"/>
      <c r="BQ1273" s="24"/>
      <c r="BR1273" s="24"/>
    </row>
    <row r="1274" spans="1:70" ht="12.75">
      <c r="A1274" s="24"/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F1274" s="24"/>
      <c r="AG1274" s="24"/>
      <c r="AH1274" s="24"/>
      <c r="AI1274" s="24"/>
      <c r="AJ1274" s="24"/>
      <c r="AK1274" s="24"/>
      <c r="AL1274" s="24"/>
      <c r="AM1274" s="24"/>
      <c r="AN1274" s="24"/>
      <c r="AO1274" s="24"/>
      <c r="AP1274" s="24"/>
      <c r="AQ1274" s="24"/>
      <c r="AR1274" s="24"/>
      <c r="AS1274" s="24"/>
      <c r="AT1274" s="24"/>
      <c r="AU1274" s="24"/>
      <c r="AV1274" s="24"/>
      <c r="AW1274" s="24"/>
      <c r="AX1274" s="24"/>
      <c r="AY1274" s="24"/>
      <c r="AZ1274" s="24"/>
      <c r="BA1274" s="24"/>
      <c r="BB1274" s="24"/>
      <c r="BC1274" s="24"/>
      <c r="BD1274" s="24"/>
      <c r="BE1274" s="24"/>
      <c r="BF1274" s="24"/>
      <c r="BG1274" s="24"/>
      <c r="BH1274" s="24"/>
      <c r="BI1274" s="24"/>
      <c r="BJ1274" s="24"/>
      <c r="BK1274" s="24"/>
      <c r="BL1274" s="24"/>
      <c r="BM1274" s="24"/>
      <c r="BN1274" s="24"/>
      <c r="BO1274" s="24"/>
      <c r="BP1274" s="24"/>
      <c r="BQ1274" s="24"/>
      <c r="BR1274" s="24"/>
    </row>
    <row r="1275" spans="1:70" ht="12.75">
      <c r="A1275" s="24"/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F1275" s="24"/>
      <c r="AG1275" s="24"/>
      <c r="AH1275" s="24"/>
      <c r="AI1275" s="24"/>
      <c r="AJ1275" s="24"/>
      <c r="AK1275" s="24"/>
      <c r="AL1275" s="24"/>
      <c r="AM1275" s="24"/>
      <c r="AN1275" s="24"/>
      <c r="AO1275" s="24"/>
      <c r="AP1275" s="24"/>
      <c r="AQ1275" s="24"/>
      <c r="AR1275" s="24"/>
      <c r="AS1275" s="24"/>
      <c r="AT1275" s="24"/>
      <c r="AU1275" s="24"/>
      <c r="AV1275" s="24"/>
      <c r="AW1275" s="24"/>
      <c r="AX1275" s="24"/>
      <c r="AY1275" s="24"/>
      <c r="AZ1275" s="24"/>
      <c r="BA1275" s="24"/>
      <c r="BB1275" s="24"/>
      <c r="BC1275" s="24"/>
      <c r="BD1275" s="24"/>
      <c r="BE1275" s="24"/>
      <c r="BF1275" s="24"/>
      <c r="BG1275" s="24"/>
      <c r="BH1275" s="24"/>
      <c r="BI1275" s="24"/>
      <c r="BJ1275" s="24"/>
      <c r="BK1275" s="24"/>
      <c r="BL1275" s="24"/>
      <c r="BM1275" s="24"/>
      <c r="BN1275" s="24"/>
      <c r="BO1275" s="24"/>
      <c r="BP1275" s="24"/>
      <c r="BQ1275" s="24"/>
      <c r="BR1275" s="24"/>
    </row>
    <row r="1276" spans="1:70" ht="12.75">
      <c r="A1276" s="24"/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  <c r="AF1276" s="24"/>
      <c r="AG1276" s="24"/>
      <c r="AH1276" s="24"/>
      <c r="AI1276" s="24"/>
      <c r="AJ1276" s="24"/>
      <c r="AK1276" s="24"/>
      <c r="AL1276" s="24"/>
      <c r="AM1276" s="24"/>
      <c r="AN1276" s="24"/>
      <c r="AO1276" s="24"/>
      <c r="AP1276" s="24"/>
      <c r="AQ1276" s="24"/>
      <c r="AR1276" s="24"/>
      <c r="AS1276" s="24"/>
      <c r="AT1276" s="24"/>
      <c r="AU1276" s="24"/>
      <c r="AV1276" s="24"/>
      <c r="AW1276" s="24"/>
      <c r="AX1276" s="24"/>
      <c r="AY1276" s="24"/>
      <c r="AZ1276" s="24"/>
      <c r="BA1276" s="24"/>
      <c r="BB1276" s="24"/>
      <c r="BC1276" s="24"/>
      <c r="BD1276" s="24"/>
      <c r="BE1276" s="24"/>
      <c r="BF1276" s="24"/>
      <c r="BG1276" s="24"/>
      <c r="BH1276" s="24"/>
      <c r="BI1276" s="24"/>
      <c r="BJ1276" s="24"/>
      <c r="BK1276" s="24"/>
      <c r="BL1276" s="24"/>
      <c r="BM1276" s="24"/>
      <c r="BN1276" s="24"/>
      <c r="BO1276" s="24"/>
      <c r="BP1276" s="24"/>
      <c r="BQ1276" s="24"/>
      <c r="BR1276" s="24"/>
    </row>
    <row r="1277" spans="1:70" ht="12.75">
      <c r="A1277" s="24"/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  <c r="AF1277" s="24"/>
      <c r="AG1277" s="24"/>
      <c r="AH1277" s="24"/>
      <c r="AI1277" s="24"/>
      <c r="AJ1277" s="24"/>
      <c r="AK1277" s="24"/>
      <c r="AL1277" s="24"/>
      <c r="AM1277" s="24"/>
      <c r="AN1277" s="24"/>
      <c r="AO1277" s="24"/>
      <c r="AP1277" s="24"/>
      <c r="AQ1277" s="24"/>
      <c r="AR1277" s="24"/>
      <c r="AS1277" s="24"/>
      <c r="AT1277" s="24"/>
      <c r="AU1277" s="24"/>
      <c r="AV1277" s="24"/>
      <c r="AW1277" s="24"/>
      <c r="AX1277" s="24"/>
      <c r="AY1277" s="24"/>
      <c r="AZ1277" s="24"/>
      <c r="BA1277" s="24"/>
      <c r="BB1277" s="24"/>
      <c r="BC1277" s="24"/>
      <c r="BD1277" s="24"/>
      <c r="BE1277" s="24"/>
      <c r="BF1277" s="24"/>
      <c r="BG1277" s="24"/>
      <c r="BH1277" s="24"/>
      <c r="BI1277" s="24"/>
      <c r="BJ1277" s="24"/>
      <c r="BK1277" s="24"/>
      <c r="BL1277" s="24"/>
      <c r="BM1277" s="24"/>
      <c r="BN1277" s="24"/>
      <c r="BO1277" s="24"/>
      <c r="BP1277" s="24"/>
      <c r="BQ1277" s="24"/>
      <c r="BR1277" s="24"/>
    </row>
    <row r="1278" spans="1:70" ht="12.75">
      <c r="A1278" s="24"/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  <c r="AF1278" s="24"/>
      <c r="AG1278" s="24"/>
      <c r="AH1278" s="24"/>
      <c r="AI1278" s="24"/>
      <c r="AJ1278" s="24"/>
      <c r="AK1278" s="24"/>
      <c r="AL1278" s="24"/>
      <c r="AM1278" s="24"/>
      <c r="AN1278" s="24"/>
      <c r="AO1278" s="24"/>
      <c r="AP1278" s="24"/>
      <c r="AQ1278" s="24"/>
      <c r="AR1278" s="24"/>
      <c r="AS1278" s="24"/>
      <c r="AT1278" s="24"/>
      <c r="AU1278" s="24"/>
      <c r="AV1278" s="24"/>
      <c r="AW1278" s="24"/>
      <c r="AX1278" s="24"/>
      <c r="AY1278" s="24"/>
      <c r="AZ1278" s="24"/>
      <c r="BA1278" s="24"/>
      <c r="BB1278" s="24"/>
      <c r="BC1278" s="24"/>
      <c r="BD1278" s="24"/>
      <c r="BE1278" s="24"/>
      <c r="BF1278" s="24"/>
      <c r="BG1278" s="24"/>
      <c r="BH1278" s="24"/>
      <c r="BI1278" s="24"/>
      <c r="BJ1278" s="24"/>
      <c r="BK1278" s="24"/>
      <c r="BL1278" s="24"/>
      <c r="BM1278" s="24"/>
      <c r="BN1278" s="24"/>
      <c r="BO1278" s="24"/>
      <c r="BP1278" s="24"/>
      <c r="BQ1278" s="24"/>
      <c r="BR1278" s="24"/>
    </row>
    <row r="1279" spans="1:70" ht="12.75">
      <c r="A1279" s="24"/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4"/>
      <c r="AK1279" s="24"/>
      <c r="AL1279" s="24"/>
      <c r="AM1279" s="24"/>
      <c r="AN1279" s="24"/>
      <c r="AO1279" s="24"/>
      <c r="AP1279" s="24"/>
      <c r="AQ1279" s="24"/>
      <c r="AR1279" s="24"/>
      <c r="AS1279" s="24"/>
      <c r="AT1279" s="24"/>
      <c r="AU1279" s="24"/>
      <c r="AV1279" s="24"/>
      <c r="AW1279" s="24"/>
      <c r="AX1279" s="24"/>
      <c r="AY1279" s="24"/>
      <c r="AZ1279" s="24"/>
      <c r="BA1279" s="24"/>
      <c r="BB1279" s="24"/>
      <c r="BC1279" s="24"/>
      <c r="BD1279" s="24"/>
      <c r="BE1279" s="24"/>
      <c r="BF1279" s="24"/>
      <c r="BG1279" s="24"/>
      <c r="BH1279" s="24"/>
      <c r="BI1279" s="24"/>
      <c r="BJ1279" s="24"/>
      <c r="BK1279" s="24"/>
      <c r="BL1279" s="24"/>
      <c r="BM1279" s="24"/>
      <c r="BN1279" s="24"/>
      <c r="BO1279" s="24"/>
      <c r="BP1279" s="24"/>
      <c r="BQ1279" s="24"/>
      <c r="BR1279" s="24"/>
    </row>
    <row r="1280" spans="1:70" ht="12.75">
      <c r="A1280" s="24"/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  <c r="AF1280" s="24"/>
      <c r="AG1280" s="24"/>
      <c r="AH1280" s="24"/>
      <c r="AI1280" s="24"/>
      <c r="AJ1280" s="24"/>
      <c r="AK1280" s="24"/>
      <c r="AL1280" s="24"/>
      <c r="AM1280" s="24"/>
      <c r="AN1280" s="24"/>
      <c r="AO1280" s="24"/>
      <c r="AP1280" s="24"/>
      <c r="AQ1280" s="24"/>
      <c r="AR1280" s="24"/>
      <c r="AS1280" s="24"/>
      <c r="AT1280" s="24"/>
      <c r="AU1280" s="24"/>
      <c r="AV1280" s="24"/>
      <c r="AW1280" s="24"/>
      <c r="AX1280" s="24"/>
      <c r="AY1280" s="24"/>
      <c r="AZ1280" s="24"/>
      <c r="BA1280" s="24"/>
      <c r="BB1280" s="24"/>
      <c r="BC1280" s="24"/>
      <c r="BD1280" s="24"/>
      <c r="BE1280" s="24"/>
      <c r="BF1280" s="24"/>
      <c r="BG1280" s="24"/>
      <c r="BH1280" s="24"/>
      <c r="BI1280" s="24"/>
      <c r="BJ1280" s="24"/>
      <c r="BK1280" s="24"/>
      <c r="BL1280" s="24"/>
      <c r="BM1280" s="24"/>
      <c r="BN1280" s="24"/>
      <c r="BO1280" s="24"/>
      <c r="BP1280" s="24"/>
      <c r="BQ1280" s="24"/>
      <c r="BR1280" s="24"/>
    </row>
    <row r="1281" spans="1:70" ht="12.75">
      <c r="A1281" s="24"/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4"/>
      <c r="AD1281" s="24"/>
      <c r="AE1281" s="24"/>
      <c r="AF1281" s="24"/>
      <c r="AG1281" s="24"/>
      <c r="AH1281" s="24"/>
      <c r="AI1281" s="24"/>
      <c r="AJ1281" s="24"/>
      <c r="AK1281" s="24"/>
      <c r="AL1281" s="24"/>
      <c r="AM1281" s="24"/>
      <c r="AN1281" s="24"/>
      <c r="AO1281" s="24"/>
      <c r="AP1281" s="24"/>
      <c r="AQ1281" s="24"/>
      <c r="AR1281" s="24"/>
      <c r="AS1281" s="24"/>
      <c r="AT1281" s="24"/>
      <c r="AU1281" s="24"/>
      <c r="AV1281" s="24"/>
      <c r="AW1281" s="24"/>
      <c r="AX1281" s="24"/>
      <c r="AY1281" s="24"/>
      <c r="AZ1281" s="24"/>
      <c r="BA1281" s="24"/>
      <c r="BB1281" s="24"/>
      <c r="BC1281" s="24"/>
      <c r="BD1281" s="24"/>
      <c r="BE1281" s="24"/>
      <c r="BF1281" s="24"/>
      <c r="BG1281" s="24"/>
      <c r="BH1281" s="24"/>
      <c r="BI1281" s="24"/>
      <c r="BJ1281" s="24"/>
      <c r="BK1281" s="24"/>
      <c r="BL1281" s="24"/>
      <c r="BM1281" s="24"/>
      <c r="BN1281" s="24"/>
      <c r="BO1281" s="24"/>
      <c r="BP1281" s="24"/>
      <c r="BQ1281" s="24"/>
      <c r="BR1281" s="24"/>
    </row>
    <row r="1282" spans="1:70" ht="12.75">
      <c r="A1282" s="24"/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  <c r="AF1282" s="24"/>
      <c r="AG1282" s="24"/>
      <c r="AH1282" s="24"/>
      <c r="AI1282" s="24"/>
      <c r="AJ1282" s="24"/>
      <c r="AK1282" s="24"/>
      <c r="AL1282" s="24"/>
      <c r="AM1282" s="24"/>
      <c r="AN1282" s="24"/>
      <c r="AO1282" s="24"/>
      <c r="AP1282" s="24"/>
      <c r="AQ1282" s="24"/>
      <c r="AR1282" s="24"/>
      <c r="AS1282" s="24"/>
      <c r="AT1282" s="24"/>
      <c r="AU1282" s="24"/>
      <c r="AV1282" s="24"/>
      <c r="AW1282" s="24"/>
      <c r="AX1282" s="24"/>
      <c r="AY1282" s="24"/>
      <c r="AZ1282" s="24"/>
      <c r="BA1282" s="24"/>
      <c r="BB1282" s="24"/>
      <c r="BC1282" s="24"/>
      <c r="BD1282" s="24"/>
      <c r="BE1282" s="24"/>
      <c r="BF1282" s="24"/>
      <c r="BG1282" s="24"/>
      <c r="BH1282" s="24"/>
      <c r="BI1282" s="24"/>
      <c r="BJ1282" s="24"/>
      <c r="BK1282" s="24"/>
      <c r="BL1282" s="24"/>
      <c r="BM1282" s="24"/>
      <c r="BN1282" s="24"/>
      <c r="BO1282" s="24"/>
      <c r="BP1282" s="24"/>
      <c r="BQ1282" s="24"/>
      <c r="BR1282" s="24"/>
    </row>
    <row r="1283" spans="1:70" ht="12.75">
      <c r="A1283" s="24"/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  <c r="AF1283" s="24"/>
      <c r="AG1283" s="24"/>
      <c r="AH1283" s="24"/>
      <c r="AI1283" s="24"/>
      <c r="AJ1283" s="24"/>
      <c r="AK1283" s="24"/>
      <c r="AL1283" s="24"/>
      <c r="AM1283" s="24"/>
      <c r="AN1283" s="24"/>
      <c r="AO1283" s="24"/>
      <c r="AP1283" s="24"/>
      <c r="AQ1283" s="24"/>
      <c r="AR1283" s="24"/>
      <c r="AS1283" s="24"/>
      <c r="AT1283" s="24"/>
      <c r="AU1283" s="24"/>
      <c r="AV1283" s="24"/>
      <c r="AW1283" s="24"/>
      <c r="AX1283" s="24"/>
      <c r="AY1283" s="24"/>
      <c r="AZ1283" s="24"/>
      <c r="BA1283" s="24"/>
      <c r="BB1283" s="24"/>
      <c r="BC1283" s="24"/>
      <c r="BD1283" s="24"/>
      <c r="BE1283" s="24"/>
      <c r="BF1283" s="24"/>
      <c r="BG1283" s="24"/>
      <c r="BH1283" s="24"/>
      <c r="BI1283" s="24"/>
      <c r="BJ1283" s="24"/>
      <c r="BK1283" s="24"/>
      <c r="BL1283" s="24"/>
      <c r="BM1283" s="24"/>
      <c r="BN1283" s="24"/>
      <c r="BO1283" s="24"/>
      <c r="BP1283" s="24"/>
      <c r="BQ1283" s="24"/>
      <c r="BR1283" s="24"/>
    </row>
    <row r="1284" spans="1:70" ht="12.75">
      <c r="A1284" s="24"/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  <c r="AF1284" s="24"/>
      <c r="AG1284" s="24"/>
      <c r="AH1284" s="24"/>
      <c r="AI1284" s="24"/>
      <c r="AJ1284" s="24"/>
      <c r="AK1284" s="24"/>
      <c r="AL1284" s="24"/>
      <c r="AM1284" s="24"/>
      <c r="AN1284" s="24"/>
      <c r="AO1284" s="24"/>
      <c r="AP1284" s="24"/>
      <c r="AQ1284" s="24"/>
      <c r="AR1284" s="24"/>
      <c r="AS1284" s="24"/>
      <c r="AT1284" s="24"/>
      <c r="AU1284" s="24"/>
      <c r="AV1284" s="24"/>
      <c r="AW1284" s="24"/>
      <c r="AX1284" s="24"/>
      <c r="AY1284" s="24"/>
      <c r="AZ1284" s="24"/>
      <c r="BA1284" s="24"/>
      <c r="BB1284" s="24"/>
      <c r="BC1284" s="24"/>
      <c r="BD1284" s="24"/>
      <c r="BE1284" s="24"/>
      <c r="BF1284" s="24"/>
      <c r="BG1284" s="24"/>
      <c r="BH1284" s="24"/>
      <c r="BI1284" s="24"/>
      <c r="BJ1284" s="24"/>
      <c r="BK1284" s="24"/>
      <c r="BL1284" s="24"/>
      <c r="BM1284" s="24"/>
      <c r="BN1284" s="24"/>
      <c r="BO1284" s="24"/>
      <c r="BP1284" s="24"/>
      <c r="BQ1284" s="24"/>
      <c r="BR1284" s="24"/>
    </row>
    <row r="1285" spans="1:70" ht="12.75">
      <c r="A1285" s="24"/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/>
      <c r="AI1285" s="24"/>
      <c r="AJ1285" s="24"/>
      <c r="AK1285" s="24"/>
      <c r="AL1285" s="24"/>
      <c r="AM1285" s="24"/>
      <c r="AN1285" s="24"/>
      <c r="AO1285" s="24"/>
      <c r="AP1285" s="24"/>
      <c r="AQ1285" s="24"/>
      <c r="AR1285" s="24"/>
      <c r="AS1285" s="24"/>
      <c r="AT1285" s="24"/>
      <c r="AU1285" s="24"/>
      <c r="AV1285" s="24"/>
      <c r="AW1285" s="24"/>
      <c r="AX1285" s="24"/>
      <c r="AY1285" s="24"/>
      <c r="AZ1285" s="24"/>
      <c r="BA1285" s="24"/>
      <c r="BB1285" s="24"/>
      <c r="BC1285" s="24"/>
      <c r="BD1285" s="24"/>
      <c r="BE1285" s="24"/>
      <c r="BF1285" s="24"/>
      <c r="BG1285" s="24"/>
      <c r="BH1285" s="24"/>
      <c r="BI1285" s="24"/>
      <c r="BJ1285" s="24"/>
      <c r="BK1285" s="24"/>
      <c r="BL1285" s="24"/>
      <c r="BM1285" s="24"/>
      <c r="BN1285" s="24"/>
      <c r="BO1285" s="24"/>
      <c r="BP1285" s="24"/>
      <c r="BQ1285" s="24"/>
      <c r="BR1285" s="24"/>
    </row>
    <row r="1286" spans="1:70" ht="12.75">
      <c r="A1286" s="24"/>
      <c r="B1286" s="24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  <c r="AF1286" s="24"/>
      <c r="AG1286" s="24"/>
      <c r="AH1286" s="24"/>
      <c r="AI1286" s="24"/>
      <c r="AJ1286" s="24"/>
      <c r="AK1286" s="24"/>
      <c r="AL1286" s="24"/>
      <c r="AM1286" s="24"/>
      <c r="AN1286" s="24"/>
      <c r="AO1286" s="24"/>
      <c r="AP1286" s="24"/>
      <c r="AQ1286" s="24"/>
      <c r="AR1286" s="24"/>
      <c r="AS1286" s="24"/>
      <c r="AT1286" s="24"/>
      <c r="AU1286" s="24"/>
      <c r="AV1286" s="24"/>
      <c r="AW1286" s="24"/>
      <c r="AX1286" s="24"/>
      <c r="AY1286" s="24"/>
      <c r="AZ1286" s="24"/>
      <c r="BA1286" s="24"/>
      <c r="BB1286" s="24"/>
      <c r="BC1286" s="24"/>
      <c r="BD1286" s="24"/>
      <c r="BE1286" s="24"/>
      <c r="BF1286" s="24"/>
      <c r="BG1286" s="24"/>
      <c r="BH1286" s="24"/>
      <c r="BI1286" s="24"/>
      <c r="BJ1286" s="24"/>
      <c r="BK1286" s="24"/>
      <c r="BL1286" s="24"/>
      <c r="BM1286" s="24"/>
      <c r="BN1286" s="24"/>
      <c r="BO1286" s="24"/>
      <c r="BP1286" s="24"/>
      <c r="BQ1286" s="24"/>
      <c r="BR1286" s="24"/>
    </row>
    <row r="1287" spans="1:70" ht="12.75">
      <c r="A1287" s="24"/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  <c r="AF1287" s="24"/>
      <c r="AG1287" s="24"/>
      <c r="AH1287" s="24"/>
      <c r="AI1287" s="24"/>
      <c r="AJ1287" s="24"/>
      <c r="AK1287" s="24"/>
      <c r="AL1287" s="24"/>
      <c r="AM1287" s="24"/>
      <c r="AN1287" s="24"/>
      <c r="AO1287" s="24"/>
      <c r="AP1287" s="24"/>
      <c r="AQ1287" s="24"/>
      <c r="AR1287" s="24"/>
      <c r="AS1287" s="24"/>
      <c r="AT1287" s="24"/>
      <c r="AU1287" s="24"/>
      <c r="AV1287" s="24"/>
      <c r="AW1287" s="24"/>
      <c r="AX1287" s="24"/>
      <c r="AY1287" s="24"/>
      <c r="AZ1287" s="24"/>
      <c r="BA1287" s="24"/>
      <c r="BB1287" s="24"/>
      <c r="BC1287" s="24"/>
      <c r="BD1287" s="24"/>
      <c r="BE1287" s="24"/>
      <c r="BF1287" s="24"/>
      <c r="BG1287" s="24"/>
      <c r="BH1287" s="24"/>
      <c r="BI1287" s="24"/>
      <c r="BJ1287" s="24"/>
      <c r="BK1287" s="24"/>
      <c r="BL1287" s="24"/>
      <c r="BM1287" s="24"/>
      <c r="BN1287" s="24"/>
      <c r="BO1287" s="24"/>
      <c r="BP1287" s="24"/>
      <c r="BQ1287" s="24"/>
      <c r="BR1287" s="24"/>
    </row>
    <row r="1288" spans="1:70" ht="12.75">
      <c r="A1288" s="24"/>
      <c r="B1288" s="24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  <c r="AF1288" s="24"/>
      <c r="AG1288" s="24"/>
      <c r="AH1288" s="24"/>
      <c r="AI1288" s="24"/>
      <c r="AJ1288" s="24"/>
      <c r="AK1288" s="24"/>
      <c r="AL1288" s="24"/>
      <c r="AM1288" s="24"/>
      <c r="AN1288" s="24"/>
      <c r="AO1288" s="24"/>
      <c r="AP1288" s="24"/>
      <c r="AQ1288" s="24"/>
      <c r="AR1288" s="24"/>
      <c r="AS1288" s="24"/>
      <c r="AT1288" s="24"/>
      <c r="AU1288" s="24"/>
      <c r="AV1288" s="24"/>
      <c r="AW1288" s="24"/>
      <c r="AX1288" s="24"/>
      <c r="AY1288" s="24"/>
      <c r="AZ1288" s="24"/>
      <c r="BA1288" s="24"/>
      <c r="BB1288" s="24"/>
      <c r="BC1288" s="24"/>
      <c r="BD1288" s="24"/>
      <c r="BE1288" s="24"/>
      <c r="BF1288" s="24"/>
      <c r="BG1288" s="24"/>
      <c r="BH1288" s="24"/>
      <c r="BI1288" s="24"/>
      <c r="BJ1288" s="24"/>
      <c r="BK1288" s="24"/>
      <c r="BL1288" s="24"/>
      <c r="BM1288" s="24"/>
      <c r="BN1288" s="24"/>
      <c r="BO1288" s="24"/>
      <c r="BP1288" s="24"/>
      <c r="BQ1288" s="24"/>
      <c r="BR1288" s="24"/>
    </row>
    <row r="1289" spans="1:70" ht="12.75">
      <c r="A1289" s="24"/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4"/>
      <c r="AK1289" s="24"/>
      <c r="AL1289" s="24"/>
      <c r="AM1289" s="24"/>
      <c r="AN1289" s="24"/>
      <c r="AO1289" s="24"/>
      <c r="AP1289" s="24"/>
      <c r="AQ1289" s="24"/>
      <c r="AR1289" s="24"/>
      <c r="AS1289" s="24"/>
      <c r="AT1289" s="24"/>
      <c r="AU1289" s="24"/>
      <c r="AV1289" s="24"/>
      <c r="AW1289" s="24"/>
      <c r="AX1289" s="24"/>
      <c r="AY1289" s="24"/>
      <c r="AZ1289" s="24"/>
      <c r="BA1289" s="24"/>
      <c r="BB1289" s="24"/>
      <c r="BC1289" s="24"/>
      <c r="BD1289" s="24"/>
      <c r="BE1289" s="24"/>
      <c r="BF1289" s="24"/>
      <c r="BG1289" s="24"/>
      <c r="BH1289" s="24"/>
      <c r="BI1289" s="24"/>
      <c r="BJ1289" s="24"/>
      <c r="BK1289" s="24"/>
      <c r="BL1289" s="24"/>
      <c r="BM1289" s="24"/>
      <c r="BN1289" s="24"/>
      <c r="BO1289" s="24"/>
      <c r="BP1289" s="24"/>
      <c r="BQ1289" s="24"/>
      <c r="BR1289" s="24"/>
    </row>
    <row r="1290" spans="1:70" ht="12.75">
      <c r="A1290" s="24"/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  <c r="AF1290" s="24"/>
      <c r="AG1290" s="24"/>
      <c r="AH1290" s="24"/>
      <c r="AI1290" s="24"/>
      <c r="AJ1290" s="24"/>
      <c r="AK1290" s="24"/>
      <c r="AL1290" s="24"/>
      <c r="AM1290" s="24"/>
      <c r="AN1290" s="24"/>
      <c r="AO1290" s="24"/>
      <c r="AP1290" s="24"/>
      <c r="AQ1290" s="24"/>
      <c r="AR1290" s="24"/>
      <c r="AS1290" s="24"/>
      <c r="AT1290" s="24"/>
      <c r="AU1290" s="24"/>
      <c r="AV1290" s="24"/>
      <c r="AW1290" s="24"/>
      <c r="AX1290" s="24"/>
      <c r="AY1290" s="24"/>
      <c r="AZ1290" s="24"/>
      <c r="BA1290" s="24"/>
      <c r="BB1290" s="24"/>
      <c r="BC1290" s="24"/>
      <c r="BD1290" s="24"/>
      <c r="BE1290" s="24"/>
      <c r="BF1290" s="24"/>
      <c r="BG1290" s="24"/>
      <c r="BH1290" s="24"/>
      <c r="BI1290" s="24"/>
      <c r="BJ1290" s="24"/>
      <c r="BK1290" s="24"/>
      <c r="BL1290" s="24"/>
      <c r="BM1290" s="24"/>
      <c r="BN1290" s="24"/>
      <c r="BO1290" s="24"/>
      <c r="BP1290" s="24"/>
      <c r="BQ1290" s="24"/>
      <c r="BR1290" s="24"/>
    </row>
    <row r="1291" spans="1:70" ht="12.75">
      <c r="A1291" s="24"/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  <c r="AF1291" s="24"/>
      <c r="AG1291" s="24"/>
      <c r="AH1291" s="24"/>
      <c r="AI1291" s="24"/>
      <c r="AJ1291" s="24"/>
      <c r="AK1291" s="24"/>
      <c r="AL1291" s="24"/>
      <c r="AM1291" s="24"/>
      <c r="AN1291" s="24"/>
      <c r="AO1291" s="24"/>
      <c r="AP1291" s="24"/>
      <c r="AQ1291" s="24"/>
      <c r="AR1291" s="24"/>
      <c r="AS1291" s="24"/>
      <c r="AT1291" s="24"/>
      <c r="AU1291" s="24"/>
      <c r="AV1291" s="24"/>
      <c r="AW1291" s="24"/>
      <c r="AX1291" s="24"/>
      <c r="AY1291" s="24"/>
      <c r="AZ1291" s="24"/>
      <c r="BA1291" s="24"/>
      <c r="BB1291" s="24"/>
      <c r="BC1291" s="24"/>
      <c r="BD1291" s="24"/>
      <c r="BE1291" s="24"/>
      <c r="BF1291" s="24"/>
      <c r="BG1291" s="24"/>
      <c r="BH1291" s="24"/>
      <c r="BI1291" s="24"/>
      <c r="BJ1291" s="24"/>
      <c r="BK1291" s="24"/>
      <c r="BL1291" s="24"/>
      <c r="BM1291" s="24"/>
      <c r="BN1291" s="24"/>
      <c r="BO1291" s="24"/>
      <c r="BP1291" s="24"/>
      <c r="BQ1291" s="24"/>
      <c r="BR1291" s="24"/>
    </row>
    <row r="1292" spans="1:70" ht="12.75">
      <c r="A1292" s="24"/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F1292" s="24"/>
      <c r="AG1292" s="24"/>
      <c r="AH1292" s="24"/>
      <c r="AI1292" s="24"/>
      <c r="AJ1292" s="24"/>
      <c r="AK1292" s="24"/>
      <c r="AL1292" s="24"/>
      <c r="AM1292" s="24"/>
      <c r="AN1292" s="24"/>
      <c r="AO1292" s="24"/>
      <c r="AP1292" s="24"/>
      <c r="AQ1292" s="24"/>
      <c r="AR1292" s="24"/>
      <c r="AS1292" s="24"/>
      <c r="AT1292" s="24"/>
      <c r="AU1292" s="24"/>
      <c r="AV1292" s="24"/>
      <c r="AW1292" s="24"/>
      <c r="AX1292" s="24"/>
      <c r="AY1292" s="24"/>
      <c r="AZ1292" s="24"/>
      <c r="BA1292" s="24"/>
      <c r="BB1292" s="24"/>
      <c r="BC1292" s="24"/>
      <c r="BD1292" s="24"/>
      <c r="BE1292" s="24"/>
      <c r="BF1292" s="24"/>
      <c r="BG1292" s="24"/>
      <c r="BH1292" s="24"/>
      <c r="BI1292" s="24"/>
      <c r="BJ1292" s="24"/>
      <c r="BK1292" s="24"/>
      <c r="BL1292" s="24"/>
      <c r="BM1292" s="24"/>
      <c r="BN1292" s="24"/>
      <c r="BO1292" s="24"/>
      <c r="BP1292" s="24"/>
      <c r="BQ1292" s="24"/>
      <c r="BR1292" s="24"/>
    </row>
    <row r="1293" spans="1:70" ht="12.75">
      <c r="A1293" s="24"/>
      <c r="B1293" s="24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  <c r="AF1293" s="24"/>
      <c r="AG1293" s="24"/>
      <c r="AH1293" s="24"/>
      <c r="AI1293" s="24"/>
      <c r="AJ1293" s="24"/>
      <c r="AK1293" s="24"/>
      <c r="AL1293" s="24"/>
      <c r="AM1293" s="24"/>
      <c r="AN1293" s="24"/>
      <c r="AO1293" s="24"/>
      <c r="AP1293" s="24"/>
      <c r="AQ1293" s="24"/>
      <c r="AR1293" s="24"/>
      <c r="AS1293" s="24"/>
      <c r="AT1293" s="24"/>
      <c r="AU1293" s="24"/>
      <c r="AV1293" s="24"/>
      <c r="AW1293" s="24"/>
      <c r="AX1293" s="24"/>
      <c r="AY1293" s="24"/>
      <c r="AZ1293" s="24"/>
      <c r="BA1293" s="24"/>
      <c r="BB1293" s="24"/>
      <c r="BC1293" s="24"/>
      <c r="BD1293" s="24"/>
      <c r="BE1293" s="24"/>
      <c r="BF1293" s="24"/>
      <c r="BG1293" s="24"/>
      <c r="BH1293" s="24"/>
      <c r="BI1293" s="24"/>
      <c r="BJ1293" s="24"/>
      <c r="BK1293" s="24"/>
      <c r="BL1293" s="24"/>
      <c r="BM1293" s="24"/>
      <c r="BN1293" s="24"/>
      <c r="BO1293" s="24"/>
      <c r="BP1293" s="24"/>
      <c r="BQ1293" s="24"/>
      <c r="BR1293" s="24"/>
    </row>
    <row r="1294" spans="1:70" ht="12.75">
      <c r="A1294" s="24"/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4"/>
      <c r="AK1294" s="24"/>
      <c r="AL1294" s="24"/>
      <c r="AM1294" s="24"/>
      <c r="AN1294" s="24"/>
      <c r="AO1294" s="24"/>
      <c r="AP1294" s="24"/>
      <c r="AQ1294" s="24"/>
      <c r="AR1294" s="24"/>
      <c r="AS1294" s="24"/>
      <c r="AT1294" s="24"/>
      <c r="AU1294" s="24"/>
      <c r="AV1294" s="24"/>
      <c r="AW1294" s="24"/>
      <c r="AX1294" s="24"/>
      <c r="AY1294" s="24"/>
      <c r="AZ1294" s="24"/>
      <c r="BA1294" s="24"/>
      <c r="BB1294" s="24"/>
      <c r="BC1294" s="24"/>
      <c r="BD1294" s="24"/>
      <c r="BE1294" s="24"/>
      <c r="BF1294" s="24"/>
      <c r="BG1294" s="24"/>
      <c r="BH1294" s="24"/>
      <c r="BI1294" s="24"/>
      <c r="BJ1294" s="24"/>
      <c r="BK1294" s="24"/>
      <c r="BL1294" s="24"/>
      <c r="BM1294" s="24"/>
      <c r="BN1294" s="24"/>
      <c r="BO1294" s="24"/>
      <c r="BP1294" s="24"/>
      <c r="BQ1294" s="24"/>
      <c r="BR1294" s="24"/>
    </row>
    <row r="1295" spans="1:70" ht="12.75">
      <c r="A1295" s="24"/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4"/>
      <c r="AK1295" s="24"/>
      <c r="AL1295" s="24"/>
      <c r="AM1295" s="24"/>
      <c r="AN1295" s="24"/>
      <c r="AO1295" s="24"/>
      <c r="AP1295" s="24"/>
      <c r="AQ1295" s="24"/>
      <c r="AR1295" s="24"/>
      <c r="AS1295" s="24"/>
      <c r="AT1295" s="24"/>
      <c r="AU1295" s="24"/>
      <c r="AV1295" s="24"/>
      <c r="AW1295" s="24"/>
      <c r="AX1295" s="24"/>
      <c r="AY1295" s="24"/>
      <c r="AZ1295" s="24"/>
      <c r="BA1295" s="24"/>
      <c r="BB1295" s="24"/>
      <c r="BC1295" s="24"/>
      <c r="BD1295" s="24"/>
      <c r="BE1295" s="24"/>
      <c r="BF1295" s="24"/>
      <c r="BG1295" s="24"/>
      <c r="BH1295" s="24"/>
      <c r="BI1295" s="24"/>
      <c r="BJ1295" s="24"/>
      <c r="BK1295" s="24"/>
      <c r="BL1295" s="24"/>
      <c r="BM1295" s="24"/>
      <c r="BN1295" s="24"/>
      <c r="BO1295" s="24"/>
      <c r="BP1295" s="24"/>
      <c r="BQ1295" s="24"/>
      <c r="BR1295" s="24"/>
    </row>
    <row r="1296" spans="1:70" ht="12.75">
      <c r="A1296" s="24"/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24"/>
      <c r="AG1296" s="24"/>
      <c r="AH1296" s="24"/>
      <c r="AI1296" s="24"/>
      <c r="AJ1296" s="24"/>
      <c r="AK1296" s="24"/>
      <c r="AL1296" s="24"/>
      <c r="AM1296" s="24"/>
      <c r="AN1296" s="24"/>
      <c r="AO1296" s="24"/>
      <c r="AP1296" s="24"/>
      <c r="AQ1296" s="24"/>
      <c r="AR1296" s="24"/>
      <c r="AS1296" s="24"/>
      <c r="AT1296" s="24"/>
      <c r="AU1296" s="24"/>
      <c r="AV1296" s="24"/>
      <c r="AW1296" s="24"/>
      <c r="AX1296" s="24"/>
      <c r="AY1296" s="24"/>
      <c r="AZ1296" s="24"/>
      <c r="BA1296" s="24"/>
      <c r="BB1296" s="24"/>
      <c r="BC1296" s="24"/>
      <c r="BD1296" s="24"/>
      <c r="BE1296" s="24"/>
      <c r="BF1296" s="24"/>
      <c r="BG1296" s="24"/>
      <c r="BH1296" s="24"/>
      <c r="BI1296" s="24"/>
      <c r="BJ1296" s="24"/>
      <c r="BK1296" s="24"/>
      <c r="BL1296" s="24"/>
      <c r="BM1296" s="24"/>
      <c r="BN1296" s="24"/>
      <c r="BO1296" s="24"/>
      <c r="BP1296" s="24"/>
      <c r="BQ1296" s="24"/>
      <c r="BR1296" s="24"/>
    </row>
    <row r="1297" spans="1:70" ht="12.75">
      <c r="A1297" s="24"/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  <c r="AF1297" s="24"/>
      <c r="AG1297" s="24"/>
      <c r="AH1297" s="24"/>
      <c r="AI1297" s="24"/>
      <c r="AJ1297" s="24"/>
      <c r="AK1297" s="24"/>
      <c r="AL1297" s="24"/>
      <c r="AM1297" s="24"/>
      <c r="AN1297" s="24"/>
      <c r="AO1297" s="24"/>
      <c r="AP1297" s="24"/>
      <c r="AQ1297" s="24"/>
      <c r="AR1297" s="24"/>
      <c r="AS1297" s="24"/>
      <c r="AT1297" s="24"/>
      <c r="AU1297" s="24"/>
      <c r="AV1297" s="24"/>
      <c r="AW1297" s="24"/>
      <c r="AX1297" s="24"/>
      <c r="AY1297" s="24"/>
      <c r="AZ1297" s="24"/>
      <c r="BA1297" s="24"/>
      <c r="BB1297" s="24"/>
      <c r="BC1297" s="24"/>
      <c r="BD1297" s="24"/>
      <c r="BE1297" s="24"/>
      <c r="BF1297" s="24"/>
      <c r="BG1297" s="24"/>
      <c r="BH1297" s="24"/>
      <c r="BI1297" s="24"/>
      <c r="BJ1297" s="24"/>
      <c r="BK1297" s="24"/>
      <c r="BL1297" s="24"/>
      <c r="BM1297" s="24"/>
      <c r="BN1297" s="24"/>
      <c r="BO1297" s="24"/>
      <c r="BP1297" s="24"/>
      <c r="BQ1297" s="24"/>
      <c r="BR1297" s="24"/>
    </row>
    <row r="1298" spans="1:70" ht="12.75">
      <c r="A1298" s="24"/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F1298" s="24"/>
      <c r="AG1298" s="24"/>
      <c r="AH1298" s="24"/>
      <c r="AI1298" s="24"/>
      <c r="AJ1298" s="24"/>
      <c r="AK1298" s="24"/>
      <c r="AL1298" s="24"/>
      <c r="AM1298" s="24"/>
      <c r="AN1298" s="24"/>
      <c r="AO1298" s="24"/>
      <c r="AP1298" s="24"/>
      <c r="AQ1298" s="24"/>
      <c r="AR1298" s="24"/>
      <c r="AS1298" s="24"/>
      <c r="AT1298" s="24"/>
      <c r="AU1298" s="24"/>
      <c r="AV1298" s="24"/>
      <c r="AW1298" s="24"/>
      <c r="AX1298" s="24"/>
      <c r="AY1298" s="24"/>
      <c r="AZ1298" s="24"/>
      <c r="BA1298" s="24"/>
      <c r="BB1298" s="24"/>
      <c r="BC1298" s="24"/>
      <c r="BD1298" s="24"/>
      <c r="BE1298" s="24"/>
      <c r="BF1298" s="24"/>
      <c r="BG1298" s="24"/>
      <c r="BH1298" s="24"/>
      <c r="BI1298" s="24"/>
      <c r="BJ1298" s="24"/>
      <c r="BK1298" s="24"/>
      <c r="BL1298" s="24"/>
      <c r="BM1298" s="24"/>
      <c r="BN1298" s="24"/>
      <c r="BO1298" s="24"/>
      <c r="BP1298" s="24"/>
      <c r="BQ1298" s="24"/>
      <c r="BR1298" s="24"/>
    </row>
    <row r="1299" spans="1:70" ht="12.75">
      <c r="A1299" s="24"/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  <c r="AF1299" s="24"/>
      <c r="AG1299" s="24"/>
      <c r="AH1299" s="24"/>
      <c r="AI1299" s="24"/>
      <c r="AJ1299" s="24"/>
      <c r="AK1299" s="24"/>
      <c r="AL1299" s="24"/>
      <c r="AM1299" s="24"/>
      <c r="AN1299" s="24"/>
      <c r="AO1299" s="24"/>
      <c r="AP1299" s="24"/>
      <c r="AQ1299" s="24"/>
      <c r="AR1299" s="24"/>
      <c r="AS1299" s="24"/>
      <c r="AT1299" s="24"/>
      <c r="AU1299" s="24"/>
      <c r="AV1299" s="24"/>
      <c r="AW1299" s="24"/>
      <c r="AX1299" s="24"/>
      <c r="AY1299" s="24"/>
      <c r="AZ1299" s="24"/>
      <c r="BA1299" s="24"/>
      <c r="BB1299" s="24"/>
      <c r="BC1299" s="24"/>
      <c r="BD1299" s="24"/>
      <c r="BE1299" s="24"/>
      <c r="BF1299" s="24"/>
      <c r="BG1299" s="24"/>
      <c r="BH1299" s="24"/>
      <c r="BI1299" s="24"/>
      <c r="BJ1299" s="24"/>
      <c r="BK1299" s="24"/>
      <c r="BL1299" s="24"/>
      <c r="BM1299" s="24"/>
      <c r="BN1299" s="24"/>
      <c r="BO1299" s="24"/>
      <c r="BP1299" s="24"/>
      <c r="BQ1299" s="24"/>
      <c r="BR1299" s="24"/>
    </row>
    <row r="1300" spans="1:70" ht="12.75">
      <c r="A1300" s="24"/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  <c r="AF1300" s="24"/>
      <c r="AG1300" s="24"/>
      <c r="AH1300" s="24"/>
      <c r="AI1300" s="24"/>
      <c r="AJ1300" s="24"/>
      <c r="AK1300" s="24"/>
      <c r="AL1300" s="24"/>
      <c r="AM1300" s="24"/>
      <c r="AN1300" s="24"/>
      <c r="AO1300" s="24"/>
      <c r="AP1300" s="24"/>
      <c r="AQ1300" s="24"/>
      <c r="AR1300" s="24"/>
      <c r="AS1300" s="24"/>
      <c r="AT1300" s="24"/>
      <c r="AU1300" s="24"/>
      <c r="AV1300" s="24"/>
      <c r="AW1300" s="24"/>
      <c r="AX1300" s="24"/>
      <c r="AY1300" s="24"/>
      <c r="AZ1300" s="24"/>
      <c r="BA1300" s="24"/>
      <c r="BB1300" s="24"/>
      <c r="BC1300" s="24"/>
      <c r="BD1300" s="24"/>
      <c r="BE1300" s="24"/>
      <c r="BF1300" s="24"/>
      <c r="BG1300" s="24"/>
      <c r="BH1300" s="24"/>
      <c r="BI1300" s="24"/>
      <c r="BJ1300" s="24"/>
      <c r="BK1300" s="24"/>
      <c r="BL1300" s="24"/>
      <c r="BM1300" s="24"/>
      <c r="BN1300" s="24"/>
      <c r="BO1300" s="24"/>
      <c r="BP1300" s="24"/>
      <c r="BQ1300" s="24"/>
      <c r="BR1300" s="24"/>
    </row>
    <row r="1301" spans="1:70" ht="12.75">
      <c r="A1301" s="24"/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4"/>
      <c r="AK1301" s="24"/>
      <c r="AL1301" s="24"/>
      <c r="AM1301" s="24"/>
      <c r="AN1301" s="24"/>
      <c r="AO1301" s="24"/>
      <c r="AP1301" s="24"/>
      <c r="AQ1301" s="24"/>
      <c r="AR1301" s="24"/>
      <c r="AS1301" s="24"/>
      <c r="AT1301" s="24"/>
      <c r="AU1301" s="24"/>
      <c r="AV1301" s="24"/>
      <c r="AW1301" s="24"/>
      <c r="AX1301" s="24"/>
      <c r="AY1301" s="24"/>
      <c r="AZ1301" s="24"/>
      <c r="BA1301" s="24"/>
      <c r="BB1301" s="24"/>
      <c r="BC1301" s="24"/>
      <c r="BD1301" s="24"/>
      <c r="BE1301" s="24"/>
      <c r="BF1301" s="24"/>
      <c r="BG1301" s="24"/>
      <c r="BH1301" s="24"/>
      <c r="BI1301" s="24"/>
      <c r="BJ1301" s="24"/>
      <c r="BK1301" s="24"/>
      <c r="BL1301" s="24"/>
      <c r="BM1301" s="24"/>
      <c r="BN1301" s="24"/>
      <c r="BO1301" s="24"/>
      <c r="BP1301" s="24"/>
      <c r="BQ1301" s="24"/>
      <c r="BR1301" s="24"/>
    </row>
    <row r="1302" spans="1:70" ht="12.75">
      <c r="A1302" s="24"/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F1302" s="24"/>
      <c r="AG1302" s="24"/>
      <c r="AH1302" s="24"/>
      <c r="AI1302" s="24"/>
      <c r="AJ1302" s="24"/>
      <c r="AK1302" s="24"/>
      <c r="AL1302" s="24"/>
      <c r="AM1302" s="24"/>
      <c r="AN1302" s="24"/>
      <c r="AO1302" s="24"/>
      <c r="AP1302" s="24"/>
      <c r="AQ1302" s="24"/>
      <c r="AR1302" s="24"/>
      <c r="AS1302" s="24"/>
      <c r="AT1302" s="24"/>
      <c r="AU1302" s="24"/>
      <c r="AV1302" s="24"/>
      <c r="AW1302" s="24"/>
      <c r="AX1302" s="24"/>
      <c r="AY1302" s="24"/>
      <c r="AZ1302" s="24"/>
      <c r="BA1302" s="24"/>
      <c r="BB1302" s="24"/>
      <c r="BC1302" s="24"/>
      <c r="BD1302" s="24"/>
      <c r="BE1302" s="24"/>
      <c r="BF1302" s="24"/>
      <c r="BG1302" s="24"/>
      <c r="BH1302" s="24"/>
      <c r="BI1302" s="24"/>
      <c r="BJ1302" s="24"/>
      <c r="BK1302" s="24"/>
      <c r="BL1302" s="24"/>
      <c r="BM1302" s="24"/>
      <c r="BN1302" s="24"/>
      <c r="BO1302" s="24"/>
      <c r="BP1302" s="24"/>
      <c r="BQ1302" s="24"/>
      <c r="BR1302" s="24"/>
    </row>
    <row r="1303" spans="1:70" ht="12.75">
      <c r="A1303" s="24"/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F1303" s="24"/>
      <c r="AG1303" s="24"/>
      <c r="AH1303" s="24"/>
      <c r="AI1303" s="24"/>
      <c r="AJ1303" s="24"/>
      <c r="AK1303" s="24"/>
      <c r="AL1303" s="24"/>
      <c r="AM1303" s="24"/>
      <c r="AN1303" s="24"/>
      <c r="AO1303" s="24"/>
      <c r="AP1303" s="24"/>
      <c r="AQ1303" s="24"/>
      <c r="AR1303" s="24"/>
      <c r="AS1303" s="24"/>
      <c r="AT1303" s="24"/>
      <c r="AU1303" s="24"/>
      <c r="AV1303" s="24"/>
      <c r="AW1303" s="24"/>
      <c r="AX1303" s="24"/>
      <c r="AY1303" s="24"/>
      <c r="AZ1303" s="24"/>
      <c r="BA1303" s="24"/>
      <c r="BB1303" s="24"/>
      <c r="BC1303" s="24"/>
      <c r="BD1303" s="24"/>
      <c r="BE1303" s="24"/>
      <c r="BF1303" s="24"/>
      <c r="BG1303" s="24"/>
      <c r="BH1303" s="24"/>
      <c r="BI1303" s="24"/>
      <c r="BJ1303" s="24"/>
      <c r="BK1303" s="24"/>
      <c r="BL1303" s="24"/>
      <c r="BM1303" s="24"/>
      <c r="BN1303" s="24"/>
      <c r="BO1303" s="24"/>
      <c r="BP1303" s="24"/>
      <c r="BQ1303" s="24"/>
      <c r="BR1303" s="24"/>
    </row>
    <row r="1304" spans="1:70" ht="12.75">
      <c r="A1304" s="24"/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F1304" s="24"/>
      <c r="AG1304" s="24"/>
      <c r="AH1304" s="24"/>
      <c r="AI1304" s="24"/>
      <c r="AJ1304" s="24"/>
      <c r="AK1304" s="24"/>
      <c r="AL1304" s="24"/>
      <c r="AM1304" s="24"/>
      <c r="AN1304" s="24"/>
      <c r="AO1304" s="24"/>
      <c r="AP1304" s="24"/>
      <c r="AQ1304" s="24"/>
      <c r="AR1304" s="24"/>
      <c r="AS1304" s="24"/>
      <c r="AT1304" s="24"/>
      <c r="AU1304" s="24"/>
      <c r="AV1304" s="24"/>
      <c r="AW1304" s="24"/>
      <c r="AX1304" s="24"/>
      <c r="AY1304" s="24"/>
      <c r="AZ1304" s="24"/>
      <c r="BA1304" s="24"/>
      <c r="BB1304" s="24"/>
      <c r="BC1304" s="24"/>
      <c r="BD1304" s="24"/>
      <c r="BE1304" s="24"/>
      <c r="BF1304" s="24"/>
      <c r="BG1304" s="24"/>
      <c r="BH1304" s="24"/>
      <c r="BI1304" s="24"/>
      <c r="BJ1304" s="24"/>
      <c r="BK1304" s="24"/>
      <c r="BL1304" s="24"/>
      <c r="BM1304" s="24"/>
      <c r="BN1304" s="24"/>
      <c r="BO1304" s="24"/>
      <c r="BP1304" s="24"/>
      <c r="BQ1304" s="24"/>
      <c r="BR1304" s="24"/>
    </row>
    <row r="1305" spans="1:70" ht="12.75">
      <c r="A1305" s="24"/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4"/>
      <c r="AK1305" s="24"/>
      <c r="AL1305" s="24"/>
      <c r="AM1305" s="24"/>
      <c r="AN1305" s="24"/>
      <c r="AO1305" s="24"/>
      <c r="AP1305" s="24"/>
      <c r="AQ1305" s="24"/>
      <c r="AR1305" s="24"/>
      <c r="AS1305" s="24"/>
      <c r="AT1305" s="24"/>
      <c r="AU1305" s="24"/>
      <c r="AV1305" s="24"/>
      <c r="AW1305" s="24"/>
      <c r="AX1305" s="24"/>
      <c r="AY1305" s="24"/>
      <c r="AZ1305" s="24"/>
      <c r="BA1305" s="24"/>
      <c r="BB1305" s="24"/>
      <c r="BC1305" s="24"/>
      <c r="BD1305" s="24"/>
      <c r="BE1305" s="24"/>
      <c r="BF1305" s="24"/>
      <c r="BG1305" s="24"/>
      <c r="BH1305" s="24"/>
      <c r="BI1305" s="24"/>
      <c r="BJ1305" s="24"/>
      <c r="BK1305" s="24"/>
      <c r="BL1305" s="24"/>
      <c r="BM1305" s="24"/>
      <c r="BN1305" s="24"/>
      <c r="BO1305" s="24"/>
      <c r="BP1305" s="24"/>
      <c r="BQ1305" s="24"/>
      <c r="BR1305" s="24"/>
    </row>
    <row r="1306" spans="1:70" ht="12.75">
      <c r="A1306" s="24"/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  <c r="AF1306" s="24"/>
      <c r="AG1306" s="24"/>
      <c r="AH1306" s="24"/>
      <c r="AI1306" s="24"/>
      <c r="AJ1306" s="24"/>
      <c r="AK1306" s="24"/>
      <c r="AL1306" s="24"/>
      <c r="AM1306" s="24"/>
      <c r="AN1306" s="24"/>
      <c r="AO1306" s="24"/>
      <c r="AP1306" s="24"/>
      <c r="AQ1306" s="24"/>
      <c r="AR1306" s="24"/>
      <c r="AS1306" s="24"/>
      <c r="AT1306" s="24"/>
      <c r="AU1306" s="24"/>
      <c r="AV1306" s="24"/>
      <c r="AW1306" s="24"/>
      <c r="AX1306" s="24"/>
      <c r="AY1306" s="24"/>
      <c r="AZ1306" s="24"/>
      <c r="BA1306" s="24"/>
      <c r="BB1306" s="24"/>
      <c r="BC1306" s="24"/>
      <c r="BD1306" s="24"/>
      <c r="BE1306" s="24"/>
      <c r="BF1306" s="24"/>
      <c r="BG1306" s="24"/>
      <c r="BH1306" s="24"/>
      <c r="BI1306" s="24"/>
      <c r="BJ1306" s="24"/>
      <c r="BK1306" s="24"/>
      <c r="BL1306" s="24"/>
      <c r="BM1306" s="24"/>
      <c r="BN1306" s="24"/>
      <c r="BO1306" s="24"/>
      <c r="BP1306" s="24"/>
      <c r="BQ1306" s="24"/>
      <c r="BR1306" s="24"/>
    </row>
    <row r="1307" spans="1:70" ht="12.75">
      <c r="A1307" s="24"/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4"/>
      <c r="AK1307" s="24"/>
      <c r="AL1307" s="24"/>
      <c r="AM1307" s="24"/>
      <c r="AN1307" s="24"/>
      <c r="AO1307" s="24"/>
      <c r="AP1307" s="24"/>
      <c r="AQ1307" s="24"/>
      <c r="AR1307" s="24"/>
      <c r="AS1307" s="24"/>
      <c r="AT1307" s="24"/>
      <c r="AU1307" s="24"/>
      <c r="AV1307" s="24"/>
      <c r="AW1307" s="24"/>
      <c r="AX1307" s="24"/>
      <c r="AY1307" s="24"/>
      <c r="AZ1307" s="24"/>
      <c r="BA1307" s="24"/>
      <c r="BB1307" s="24"/>
      <c r="BC1307" s="24"/>
      <c r="BD1307" s="24"/>
      <c r="BE1307" s="24"/>
      <c r="BF1307" s="24"/>
      <c r="BG1307" s="24"/>
      <c r="BH1307" s="24"/>
      <c r="BI1307" s="24"/>
      <c r="BJ1307" s="24"/>
      <c r="BK1307" s="24"/>
      <c r="BL1307" s="24"/>
      <c r="BM1307" s="24"/>
      <c r="BN1307" s="24"/>
      <c r="BO1307" s="24"/>
      <c r="BP1307" s="24"/>
      <c r="BQ1307" s="24"/>
      <c r="BR1307" s="24"/>
    </row>
    <row r="1308" spans="1:70" ht="12.75">
      <c r="A1308" s="24"/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4"/>
      <c r="AK1308" s="24"/>
      <c r="AL1308" s="24"/>
      <c r="AM1308" s="24"/>
      <c r="AN1308" s="24"/>
      <c r="AO1308" s="24"/>
      <c r="AP1308" s="24"/>
      <c r="AQ1308" s="24"/>
      <c r="AR1308" s="24"/>
      <c r="AS1308" s="24"/>
      <c r="AT1308" s="24"/>
      <c r="AU1308" s="24"/>
      <c r="AV1308" s="24"/>
      <c r="AW1308" s="24"/>
      <c r="AX1308" s="24"/>
      <c r="AY1308" s="24"/>
      <c r="AZ1308" s="24"/>
      <c r="BA1308" s="24"/>
      <c r="BB1308" s="24"/>
      <c r="BC1308" s="24"/>
      <c r="BD1308" s="24"/>
      <c r="BE1308" s="24"/>
      <c r="BF1308" s="24"/>
      <c r="BG1308" s="24"/>
      <c r="BH1308" s="24"/>
      <c r="BI1308" s="24"/>
      <c r="BJ1308" s="24"/>
      <c r="BK1308" s="24"/>
      <c r="BL1308" s="24"/>
      <c r="BM1308" s="24"/>
      <c r="BN1308" s="24"/>
      <c r="BO1308" s="24"/>
      <c r="BP1308" s="24"/>
      <c r="BQ1308" s="24"/>
      <c r="BR1308" s="24"/>
    </row>
    <row r="1309" spans="1:70" ht="12.75">
      <c r="A1309" s="24"/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F1309" s="24"/>
      <c r="AG1309" s="24"/>
      <c r="AH1309" s="24"/>
      <c r="AI1309" s="24"/>
      <c r="AJ1309" s="24"/>
      <c r="AK1309" s="24"/>
      <c r="AL1309" s="24"/>
      <c r="AM1309" s="24"/>
      <c r="AN1309" s="24"/>
      <c r="AO1309" s="24"/>
      <c r="AP1309" s="24"/>
      <c r="AQ1309" s="24"/>
      <c r="AR1309" s="24"/>
      <c r="AS1309" s="24"/>
      <c r="AT1309" s="24"/>
      <c r="AU1309" s="24"/>
      <c r="AV1309" s="24"/>
      <c r="AW1309" s="24"/>
      <c r="AX1309" s="24"/>
      <c r="AY1309" s="24"/>
      <c r="AZ1309" s="24"/>
      <c r="BA1309" s="24"/>
      <c r="BB1309" s="24"/>
      <c r="BC1309" s="24"/>
      <c r="BD1309" s="24"/>
      <c r="BE1309" s="24"/>
      <c r="BF1309" s="24"/>
      <c r="BG1309" s="24"/>
      <c r="BH1309" s="24"/>
      <c r="BI1309" s="24"/>
      <c r="BJ1309" s="24"/>
      <c r="BK1309" s="24"/>
      <c r="BL1309" s="24"/>
      <c r="BM1309" s="24"/>
      <c r="BN1309" s="24"/>
      <c r="BO1309" s="24"/>
      <c r="BP1309" s="24"/>
      <c r="BQ1309" s="24"/>
      <c r="BR1309" s="24"/>
    </row>
    <row r="1310" spans="1:70" ht="12.75">
      <c r="A1310" s="24"/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F1310" s="24"/>
      <c r="AG1310" s="24"/>
      <c r="AH1310" s="24"/>
      <c r="AI1310" s="24"/>
      <c r="AJ1310" s="24"/>
      <c r="AK1310" s="24"/>
      <c r="AL1310" s="24"/>
      <c r="AM1310" s="24"/>
      <c r="AN1310" s="24"/>
      <c r="AO1310" s="24"/>
      <c r="AP1310" s="24"/>
      <c r="AQ1310" s="24"/>
      <c r="AR1310" s="24"/>
      <c r="AS1310" s="24"/>
      <c r="AT1310" s="24"/>
      <c r="AU1310" s="24"/>
      <c r="AV1310" s="24"/>
      <c r="AW1310" s="24"/>
      <c r="AX1310" s="24"/>
      <c r="AY1310" s="24"/>
      <c r="AZ1310" s="24"/>
      <c r="BA1310" s="24"/>
      <c r="BB1310" s="24"/>
      <c r="BC1310" s="24"/>
      <c r="BD1310" s="24"/>
      <c r="BE1310" s="24"/>
      <c r="BF1310" s="24"/>
      <c r="BG1310" s="24"/>
      <c r="BH1310" s="24"/>
      <c r="BI1310" s="24"/>
      <c r="BJ1310" s="24"/>
      <c r="BK1310" s="24"/>
      <c r="BL1310" s="24"/>
      <c r="BM1310" s="24"/>
      <c r="BN1310" s="24"/>
      <c r="BO1310" s="24"/>
      <c r="BP1310" s="24"/>
      <c r="BQ1310" s="24"/>
      <c r="BR1310" s="24"/>
    </row>
    <row r="1311" spans="1:70" ht="12.75">
      <c r="A1311" s="24"/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  <c r="AF1311" s="24"/>
      <c r="AG1311" s="24"/>
      <c r="AH1311" s="24"/>
      <c r="AI1311" s="24"/>
      <c r="AJ1311" s="24"/>
      <c r="AK1311" s="24"/>
      <c r="AL1311" s="24"/>
      <c r="AM1311" s="24"/>
      <c r="AN1311" s="24"/>
      <c r="AO1311" s="24"/>
      <c r="AP1311" s="24"/>
      <c r="AQ1311" s="24"/>
      <c r="AR1311" s="24"/>
      <c r="AS1311" s="24"/>
      <c r="AT1311" s="24"/>
      <c r="AU1311" s="24"/>
      <c r="AV1311" s="24"/>
      <c r="AW1311" s="24"/>
      <c r="AX1311" s="24"/>
      <c r="AY1311" s="24"/>
      <c r="AZ1311" s="24"/>
      <c r="BA1311" s="24"/>
      <c r="BB1311" s="24"/>
      <c r="BC1311" s="24"/>
      <c r="BD1311" s="24"/>
      <c r="BE1311" s="24"/>
      <c r="BF1311" s="24"/>
      <c r="BG1311" s="24"/>
      <c r="BH1311" s="24"/>
      <c r="BI1311" s="24"/>
      <c r="BJ1311" s="24"/>
      <c r="BK1311" s="24"/>
      <c r="BL1311" s="24"/>
      <c r="BM1311" s="24"/>
      <c r="BN1311" s="24"/>
      <c r="BO1311" s="24"/>
      <c r="BP1311" s="24"/>
      <c r="BQ1311" s="24"/>
      <c r="BR1311" s="24"/>
    </row>
    <row r="1312" spans="1:70" ht="12.75">
      <c r="A1312" s="24"/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4"/>
      <c r="AK1312" s="24"/>
      <c r="AL1312" s="24"/>
      <c r="AM1312" s="24"/>
      <c r="AN1312" s="24"/>
      <c r="AO1312" s="24"/>
      <c r="AP1312" s="24"/>
      <c r="AQ1312" s="24"/>
      <c r="AR1312" s="24"/>
      <c r="AS1312" s="24"/>
      <c r="AT1312" s="24"/>
      <c r="AU1312" s="24"/>
      <c r="AV1312" s="24"/>
      <c r="AW1312" s="24"/>
      <c r="AX1312" s="24"/>
      <c r="AY1312" s="24"/>
      <c r="AZ1312" s="24"/>
      <c r="BA1312" s="24"/>
      <c r="BB1312" s="24"/>
      <c r="BC1312" s="24"/>
      <c r="BD1312" s="24"/>
      <c r="BE1312" s="24"/>
      <c r="BF1312" s="24"/>
      <c r="BG1312" s="24"/>
      <c r="BH1312" s="24"/>
      <c r="BI1312" s="24"/>
      <c r="BJ1312" s="24"/>
      <c r="BK1312" s="24"/>
      <c r="BL1312" s="24"/>
      <c r="BM1312" s="24"/>
      <c r="BN1312" s="24"/>
      <c r="BO1312" s="24"/>
      <c r="BP1312" s="24"/>
      <c r="BQ1312" s="24"/>
      <c r="BR1312" s="24"/>
    </row>
    <row r="1313" spans="1:70" ht="12.75">
      <c r="A1313" s="24"/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F1313" s="24"/>
      <c r="AG1313" s="24"/>
      <c r="AH1313" s="24"/>
      <c r="AI1313" s="24"/>
      <c r="AJ1313" s="24"/>
      <c r="AK1313" s="24"/>
      <c r="AL1313" s="24"/>
      <c r="AM1313" s="24"/>
      <c r="AN1313" s="24"/>
      <c r="AO1313" s="24"/>
      <c r="AP1313" s="24"/>
      <c r="AQ1313" s="24"/>
      <c r="AR1313" s="24"/>
      <c r="AS1313" s="24"/>
      <c r="AT1313" s="24"/>
      <c r="AU1313" s="24"/>
      <c r="AV1313" s="24"/>
      <c r="AW1313" s="24"/>
      <c r="AX1313" s="24"/>
      <c r="AY1313" s="24"/>
      <c r="AZ1313" s="24"/>
      <c r="BA1313" s="24"/>
      <c r="BB1313" s="24"/>
      <c r="BC1313" s="24"/>
      <c r="BD1313" s="24"/>
      <c r="BE1313" s="24"/>
      <c r="BF1313" s="24"/>
      <c r="BG1313" s="24"/>
      <c r="BH1313" s="24"/>
      <c r="BI1313" s="24"/>
      <c r="BJ1313" s="24"/>
      <c r="BK1313" s="24"/>
      <c r="BL1313" s="24"/>
      <c r="BM1313" s="24"/>
      <c r="BN1313" s="24"/>
      <c r="BO1313" s="24"/>
      <c r="BP1313" s="24"/>
      <c r="BQ1313" s="24"/>
      <c r="BR1313" s="24"/>
    </row>
    <row r="1314" spans="1:70" ht="12.75">
      <c r="A1314" s="24"/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  <c r="AF1314" s="24"/>
      <c r="AG1314" s="24"/>
      <c r="AH1314" s="24"/>
      <c r="AI1314" s="24"/>
      <c r="AJ1314" s="24"/>
      <c r="AK1314" s="24"/>
      <c r="AL1314" s="24"/>
      <c r="AM1314" s="24"/>
      <c r="AN1314" s="24"/>
      <c r="AO1314" s="24"/>
      <c r="AP1314" s="24"/>
      <c r="AQ1314" s="24"/>
      <c r="AR1314" s="24"/>
      <c r="AS1314" s="24"/>
      <c r="AT1314" s="24"/>
      <c r="AU1314" s="24"/>
      <c r="AV1314" s="24"/>
      <c r="AW1314" s="24"/>
      <c r="AX1314" s="24"/>
      <c r="AY1314" s="24"/>
      <c r="AZ1314" s="24"/>
      <c r="BA1314" s="24"/>
      <c r="BB1314" s="24"/>
      <c r="BC1314" s="24"/>
      <c r="BD1314" s="24"/>
      <c r="BE1314" s="24"/>
      <c r="BF1314" s="24"/>
      <c r="BG1314" s="24"/>
      <c r="BH1314" s="24"/>
      <c r="BI1314" s="24"/>
      <c r="BJ1314" s="24"/>
      <c r="BK1314" s="24"/>
      <c r="BL1314" s="24"/>
      <c r="BM1314" s="24"/>
      <c r="BN1314" s="24"/>
      <c r="BO1314" s="24"/>
      <c r="BP1314" s="24"/>
      <c r="BQ1314" s="24"/>
      <c r="BR1314" s="24"/>
    </row>
    <row r="1315" spans="1:70" ht="12.75">
      <c r="A1315" s="24"/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/>
      <c r="AI1315" s="24"/>
      <c r="AJ1315" s="24"/>
      <c r="AK1315" s="24"/>
      <c r="AL1315" s="24"/>
      <c r="AM1315" s="24"/>
      <c r="AN1315" s="24"/>
      <c r="AO1315" s="24"/>
      <c r="AP1315" s="24"/>
      <c r="AQ1315" s="24"/>
      <c r="AR1315" s="24"/>
      <c r="AS1315" s="24"/>
      <c r="AT1315" s="24"/>
      <c r="AU1315" s="24"/>
      <c r="AV1315" s="24"/>
      <c r="AW1315" s="24"/>
      <c r="AX1315" s="24"/>
      <c r="AY1315" s="24"/>
      <c r="AZ1315" s="24"/>
      <c r="BA1315" s="24"/>
      <c r="BB1315" s="24"/>
      <c r="BC1315" s="24"/>
      <c r="BD1315" s="24"/>
      <c r="BE1315" s="24"/>
      <c r="BF1315" s="24"/>
      <c r="BG1315" s="24"/>
      <c r="BH1315" s="24"/>
      <c r="BI1315" s="24"/>
      <c r="BJ1315" s="24"/>
      <c r="BK1315" s="24"/>
      <c r="BL1315" s="24"/>
      <c r="BM1315" s="24"/>
      <c r="BN1315" s="24"/>
      <c r="BO1315" s="24"/>
      <c r="BP1315" s="24"/>
      <c r="BQ1315" s="24"/>
      <c r="BR1315" s="24"/>
    </row>
    <row r="1316" spans="1:70" ht="12.75">
      <c r="A1316" s="24"/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F1316" s="24"/>
      <c r="AG1316" s="24"/>
      <c r="AH1316" s="24"/>
      <c r="AI1316" s="24"/>
      <c r="AJ1316" s="24"/>
      <c r="AK1316" s="24"/>
      <c r="AL1316" s="24"/>
      <c r="AM1316" s="24"/>
      <c r="AN1316" s="24"/>
      <c r="AO1316" s="24"/>
      <c r="AP1316" s="24"/>
      <c r="AQ1316" s="24"/>
      <c r="AR1316" s="24"/>
      <c r="AS1316" s="24"/>
      <c r="AT1316" s="24"/>
      <c r="AU1316" s="24"/>
      <c r="AV1316" s="24"/>
      <c r="AW1316" s="24"/>
      <c r="AX1316" s="24"/>
      <c r="AY1316" s="24"/>
      <c r="AZ1316" s="24"/>
      <c r="BA1316" s="24"/>
      <c r="BB1316" s="24"/>
      <c r="BC1316" s="24"/>
      <c r="BD1316" s="24"/>
      <c r="BE1316" s="24"/>
      <c r="BF1316" s="24"/>
      <c r="BG1316" s="24"/>
      <c r="BH1316" s="24"/>
      <c r="BI1316" s="24"/>
      <c r="BJ1316" s="24"/>
      <c r="BK1316" s="24"/>
      <c r="BL1316" s="24"/>
      <c r="BM1316" s="24"/>
      <c r="BN1316" s="24"/>
      <c r="BO1316" s="24"/>
      <c r="BP1316" s="24"/>
      <c r="BQ1316" s="24"/>
      <c r="BR1316" s="24"/>
    </row>
    <row r="1317" spans="1:70" ht="12.75">
      <c r="A1317" s="24"/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4"/>
      <c r="AK1317" s="24"/>
      <c r="AL1317" s="24"/>
      <c r="AM1317" s="24"/>
      <c r="AN1317" s="24"/>
      <c r="AO1317" s="24"/>
      <c r="AP1317" s="24"/>
      <c r="AQ1317" s="24"/>
      <c r="AR1317" s="24"/>
      <c r="AS1317" s="24"/>
      <c r="AT1317" s="24"/>
      <c r="AU1317" s="24"/>
      <c r="AV1317" s="24"/>
      <c r="AW1317" s="24"/>
      <c r="AX1317" s="24"/>
      <c r="AY1317" s="24"/>
      <c r="AZ1317" s="24"/>
      <c r="BA1317" s="24"/>
      <c r="BB1317" s="24"/>
      <c r="BC1317" s="24"/>
      <c r="BD1317" s="24"/>
      <c r="BE1317" s="24"/>
      <c r="BF1317" s="24"/>
      <c r="BG1317" s="24"/>
      <c r="BH1317" s="24"/>
      <c r="BI1317" s="24"/>
      <c r="BJ1317" s="24"/>
      <c r="BK1317" s="24"/>
      <c r="BL1317" s="24"/>
      <c r="BM1317" s="24"/>
      <c r="BN1317" s="24"/>
      <c r="BO1317" s="24"/>
      <c r="BP1317" s="24"/>
      <c r="BQ1317" s="24"/>
      <c r="BR1317" s="24"/>
    </row>
    <row r="1318" spans="1:70" ht="12.75">
      <c r="A1318" s="24"/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4"/>
      <c r="AK1318" s="24"/>
      <c r="AL1318" s="24"/>
      <c r="AM1318" s="24"/>
      <c r="AN1318" s="24"/>
      <c r="AO1318" s="24"/>
      <c r="AP1318" s="24"/>
      <c r="AQ1318" s="24"/>
      <c r="AR1318" s="24"/>
      <c r="AS1318" s="24"/>
      <c r="AT1318" s="24"/>
      <c r="AU1318" s="24"/>
      <c r="AV1318" s="24"/>
      <c r="AW1318" s="24"/>
      <c r="AX1318" s="24"/>
      <c r="AY1318" s="24"/>
      <c r="AZ1318" s="24"/>
      <c r="BA1318" s="24"/>
      <c r="BB1318" s="24"/>
      <c r="BC1318" s="24"/>
      <c r="BD1318" s="24"/>
      <c r="BE1318" s="24"/>
      <c r="BF1318" s="24"/>
      <c r="BG1318" s="24"/>
      <c r="BH1318" s="24"/>
      <c r="BI1318" s="24"/>
      <c r="BJ1318" s="24"/>
      <c r="BK1318" s="24"/>
      <c r="BL1318" s="24"/>
      <c r="BM1318" s="24"/>
      <c r="BN1318" s="24"/>
      <c r="BO1318" s="24"/>
      <c r="BP1318" s="24"/>
      <c r="BQ1318" s="24"/>
      <c r="BR1318" s="24"/>
    </row>
    <row r="1319" spans="1:70" ht="12.75">
      <c r="A1319" s="24"/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  <c r="AF1319" s="24"/>
      <c r="AG1319" s="24"/>
      <c r="AH1319" s="24"/>
      <c r="AI1319" s="24"/>
      <c r="AJ1319" s="24"/>
      <c r="AK1319" s="24"/>
      <c r="AL1319" s="24"/>
      <c r="AM1319" s="24"/>
      <c r="AN1319" s="24"/>
      <c r="AO1319" s="24"/>
      <c r="AP1319" s="24"/>
      <c r="AQ1319" s="24"/>
      <c r="AR1319" s="24"/>
      <c r="AS1319" s="24"/>
      <c r="AT1319" s="24"/>
      <c r="AU1319" s="24"/>
      <c r="AV1319" s="24"/>
      <c r="AW1319" s="24"/>
      <c r="AX1319" s="24"/>
      <c r="AY1319" s="24"/>
      <c r="AZ1319" s="24"/>
      <c r="BA1319" s="24"/>
      <c r="BB1319" s="24"/>
      <c r="BC1319" s="24"/>
      <c r="BD1319" s="24"/>
      <c r="BE1319" s="24"/>
      <c r="BF1319" s="24"/>
      <c r="BG1319" s="24"/>
      <c r="BH1319" s="24"/>
      <c r="BI1319" s="24"/>
      <c r="BJ1319" s="24"/>
      <c r="BK1319" s="24"/>
      <c r="BL1319" s="24"/>
      <c r="BM1319" s="24"/>
      <c r="BN1319" s="24"/>
      <c r="BO1319" s="24"/>
      <c r="BP1319" s="24"/>
      <c r="BQ1319" s="24"/>
      <c r="BR1319" s="24"/>
    </row>
    <row r="1320" spans="1:70" ht="12.75">
      <c r="A1320" s="24"/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  <c r="AF1320" s="24"/>
      <c r="AG1320" s="24"/>
      <c r="AH1320" s="24"/>
      <c r="AI1320" s="24"/>
      <c r="AJ1320" s="24"/>
      <c r="AK1320" s="24"/>
      <c r="AL1320" s="24"/>
      <c r="AM1320" s="24"/>
      <c r="AN1320" s="24"/>
      <c r="AO1320" s="24"/>
      <c r="AP1320" s="24"/>
      <c r="AQ1320" s="24"/>
      <c r="AR1320" s="24"/>
      <c r="AS1320" s="24"/>
      <c r="AT1320" s="24"/>
      <c r="AU1320" s="24"/>
      <c r="AV1320" s="24"/>
      <c r="AW1320" s="24"/>
      <c r="AX1320" s="24"/>
      <c r="AY1320" s="24"/>
      <c r="AZ1320" s="24"/>
      <c r="BA1320" s="24"/>
      <c r="BB1320" s="24"/>
      <c r="BC1320" s="24"/>
      <c r="BD1320" s="24"/>
      <c r="BE1320" s="24"/>
      <c r="BF1320" s="24"/>
      <c r="BG1320" s="24"/>
      <c r="BH1320" s="24"/>
      <c r="BI1320" s="24"/>
      <c r="BJ1320" s="24"/>
      <c r="BK1320" s="24"/>
      <c r="BL1320" s="24"/>
      <c r="BM1320" s="24"/>
      <c r="BN1320" s="24"/>
      <c r="BO1320" s="24"/>
      <c r="BP1320" s="24"/>
      <c r="BQ1320" s="24"/>
      <c r="BR1320" s="24"/>
    </row>
    <row r="1321" spans="1:70" ht="12.75">
      <c r="A1321" s="24"/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4"/>
      <c r="AK1321" s="24"/>
      <c r="AL1321" s="24"/>
      <c r="AM1321" s="24"/>
      <c r="AN1321" s="24"/>
      <c r="AO1321" s="24"/>
      <c r="AP1321" s="24"/>
      <c r="AQ1321" s="24"/>
      <c r="AR1321" s="24"/>
      <c r="AS1321" s="24"/>
      <c r="AT1321" s="24"/>
      <c r="AU1321" s="24"/>
      <c r="AV1321" s="24"/>
      <c r="AW1321" s="24"/>
      <c r="AX1321" s="24"/>
      <c r="AY1321" s="24"/>
      <c r="AZ1321" s="24"/>
      <c r="BA1321" s="24"/>
      <c r="BB1321" s="24"/>
      <c r="BC1321" s="24"/>
      <c r="BD1321" s="24"/>
      <c r="BE1321" s="24"/>
      <c r="BF1321" s="24"/>
      <c r="BG1321" s="24"/>
      <c r="BH1321" s="24"/>
      <c r="BI1321" s="24"/>
      <c r="BJ1321" s="24"/>
      <c r="BK1321" s="24"/>
      <c r="BL1321" s="24"/>
      <c r="BM1321" s="24"/>
      <c r="BN1321" s="24"/>
      <c r="BO1321" s="24"/>
      <c r="BP1321" s="24"/>
      <c r="BQ1321" s="24"/>
      <c r="BR1321" s="24"/>
    </row>
    <row r="1322" spans="1:70" ht="12.75">
      <c r="A1322" s="24"/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4"/>
      <c r="AK1322" s="24"/>
      <c r="AL1322" s="24"/>
      <c r="AM1322" s="24"/>
      <c r="AN1322" s="24"/>
      <c r="AO1322" s="24"/>
      <c r="AP1322" s="24"/>
      <c r="AQ1322" s="24"/>
      <c r="AR1322" s="24"/>
      <c r="AS1322" s="24"/>
      <c r="AT1322" s="24"/>
      <c r="AU1322" s="24"/>
      <c r="AV1322" s="24"/>
      <c r="AW1322" s="24"/>
      <c r="AX1322" s="24"/>
      <c r="AY1322" s="24"/>
      <c r="AZ1322" s="24"/>
      <c r="BA1322" s="24"/>
      <c r="BB1322" s="24"/>
      <c r="BC1322" s="24"/>
      <c r="BD1322" s="24"/>
      <c r="BE1322" s="24"/>
      <c r="BF1322" s="24"/>
      <c r="BG1322" s="24"/>
      <c r="BH1322" s="24"/>
      <c r="BI1322" s="24"/>
      <c r="BJ1322" s="24"/>
      <c r="BK1322" s="24"/>
      <c r="BL1322" s="24"/>
      <c r="BM1322" s="24"/>
      <c r="BN1322" s="24"/>
      <c r="BO1322" s="24"/>
      <c r="BP1322" s="24"/>
      <c r="BQ1322" s="24"/>
      <c r="BR1322" s="24"/>
    </row>
    <row r="1323" spans="1:70" ht="12.75">
      <c r="A1323" s="24"/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  <c r="AF1323" s="24"/>
      <c r="AG1323" s="24"/>
      <c r="AH1323" s="24"/>
      <c r="AI1323" s="24"/>
      <c r="AJ1323" s="24"/>
      <c r="AK1323" s="24"/>
      <c r="AL1323" s="24"/>
      <c r="AM1323" s="24"/>
      <c r="AN1323" s="24"/>
      <c r="AO1323" s="24"/>
      <c r="AP1323" s="24"/>
      <c r="AQ1323" s="24"/>
      <c r="AR1323" s="24"/>
      <c r="AS1323" s="24"/>
      <c r="AT1323" s="24"/>
      <c r="AU1323" s="24"/>
      <c r="AV1323" s="24"/>
      <c r="AW1323" s="24"/>
      <c r="AX1323" s="24"/>
      <c r="AY1323" s="24"/>
      <c r="AZ1323" s="24"/>
      <c r="BA1323" s="24"/>
      <c r="BB1323" s="24"/>
      <c r="BC1323" s="24"/>
      <c r="BD1323" s="24"/>
      <c r="BE1323" s="24"/>
      <c r="BF1323" s="24"/>
      <c r="BG1323" s="24"/>
      <c r="BH1323" s="24"/>
      <c r="BI1323" s="24"/>
      <c r="BJ1323" s="24"/>
      <c r="BK1323" s="24"/>
      <c r="BL1323" s="24"/>
      <c r="BM1323" s="24"/>
      <c r="BN1323" s="24"/>
      <c r="BO1323" s="24"/>
      <c r="BP1323" s="24"/>
      <c r="BQ1323" s="24"/>
      <c r="BR1323" s="24"/>
    </row>
    <row r="1324" spans="1:70" ht="12.75">
      <c r="A1324" s="24"/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  <c r="AF1324" s="24"/>
      <c r="AG1324" s="24"/>
      <c r="AH1324" s="24"/>
      <c r="AI1324" s="24"/>
      <c r="AJ1324" s="24"/>
      <c r="AK1324" s="24"/>
      <c r="AL1324" s="24"/>
      <c r="AM1324" s="24"/>
      <c r="AN1324" s="24"/>
      <c r="AO1324" s="24"/>
      <c r="AP1324" s="24"/>
      <c r="AQ1324" s="24"/>
      <c r="AR1324" s="24"/>
      <c r="AS1324" s="24"/>
      <c r="AT1324" s="24"/>
      <c r="AU1324" s="24"/>
      <c r="AV1324" s="24"/>
      <c r="AW1324" s="24"/>
      <c r="AX1324" s="24"/>
      <c r="AY1324" s="24"/>
      <c r="AZ1324" s="24"/>
      <c r="BA1324" s="24"/>
      <c r="BB1324" s="24"/>
      <c r="BC1324" s="24"/>
      <c r="BD1324" s="24"/>
      <c r="BE1324" s="24"/>
      <c r="BF1324" s="24"/>
      <c r="BG1324" s="24"/>
      <c r="BH1324" s="24"/>
      <c r="BI1324" s="24"/>
      <c r="BJ1324" s="24"/>
      <c r="BK1324" s="24"/>
      <c r="BL1324" s="24"/>
      <c r="BM1324" s="24"/>
      <c r="BN1324" s="24"/>
      <c r="BO1324" s="24"/>
      <c r="BP1324" s="24"/>
      <c r="BQ1324" s="24"/>
      <c r="BR1324" s="24"/>
    </row>
    <row r="1325" spans="1:70" ht="12.75">
      <c r="A1325" s="24"/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4"/>
      <c r="AK1325" s="24"/>
      <c r="AL1325" s="24"/>
      <c r="AM1325" s="24"/>
      <c r="AN1325" s="24"/>
      <c r="AO1325" s="24"/>
      <c r="AP1325" s="24"/>
      <c r="AQ1325" s="24"/>
      <c r="AR1325" s="24"/>
      <c r="AS1325" s="24"/>
      <c r="AT1325" s="24"/>
      <c r="AU1325" s="24"/>
      <c r="AV1325" s="24"/>
      <c r="AW1325" s="24"/>
      <c r="AX1325" s="24"/>
      <c r="AY1325" s="24"/>
      <c r="AZ1325" s="24"/>
      <c r="BA1325" s="24"/>
      <c r="BB1325" s="24"/>
      <c r="BC1325" s="24"/>
      <c r="BD1325" s="24"/>
      <c r="BE1325" s="24"/>
      <c r="BF1325" s="24"/>
      <c r="BG1325" s="24"/>
      <c r="BH1325" s="24"/>
      <c r="BI1325" s="24"/>
      <c r="BJ1325" s="24"/>
      <c r="BK1325" s="24"/>
      <c r="BL1325" s="24"/>
      <c r="BM1325" s="24"/>
      <c r="BN1325" s="24"/>
      <c r="BO1325" s="24"/>
      <c r="BP1325" s="24"/>
      <c r="BQ1325" s="24"/>
      <c r="BR1325" s="24"/>
    </row>
    <row r="1326" spans="1:70" ht="12.75">
      <c r="A1326" s="24"/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  <c r="AF1326" s="24"/>
      <c r="AG1326" s="24"/>
      <c r="AH1326" s="24"/>
      <c r="AI1326" s="24"/>
      <c r="AJ1326" s="24"/>
      <c r="AK1326" s="24"/>
      <c r="AL1326" s="24"/>
      <c r="AM1326" s="24"/>
      <c r="AN1326" s="24"/>
      <c r="AO1326" s="24"/>
      <c r="AP1326" s="24"/>
      <c r="AQ1326" s="24"/>
      <c r="AR1326" s="24"/>
      <c r="AS1326" s="24"/>
      <c r="AT1326" s="24"/>
      <c r="AU1326" s="24"/>
      <c r="AV1326" s="24"/>
      <c r="AW1326" s="24"/>
      <c r="AX1326" s="24"/>
      <c r="AY1326" s="24"/>
      <c r="AZ1326" s="24"/>
      <c r="BA1326" s="24"/>
      <c r="BB1326" s="24"/>
      <c r="BC1326" s="24"/>
      <c r="BD1326" s="24"/>
      <c r="BE1326" s="24"/>
      <c r="BF1326" s="24"/>
      <c r="BG1326" s="24"/>
      <c r="BH1326" s="24"/>
      <c r="BI1326" s="24"/>
      <c r="BJ1326" s="24"/>
      <c r="BK1326" s="24"/>
      <c r="BL1326" s="24"/>
      <c r="BM1326" s="24"/>
      <c r="BN1326" s="24"/>
      <c r="BO1326" s="24"/>
      <c r="BP1326" s="24"/>
      <c r="BQ1326" s="24"/>
      <c r="BR1326" s="24"/>
    </row>
    <row r="1327" spans="1:70" ht="12.75">
      <c r="A1327" s="24"/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4"/>
      <c r="AK1327" s="24"/>
      <c r="AL1327" s="24"/>
      <c r="AM1327" s="24"/>
      <c r="AN1327" s="24"/>
      <c r="AO1327" s="24"/>
      <c r="AP1327" s="24"/>
      <c r="AQ1327" s="24"/>
      <c r="AR1327" s="24"/>
      <c r="AS1327" s="24"/>
      <c r="AT1327" s="24"/>
      <c r="AU1327" s="24"/>
      <c r="AV1327" s="24"/>
      <c r="AW1327" s="24"/>
      <c r="AX1327" s="24"/>
      <c r="AY1327" s="24"/>
      <c r="AZ1327" s="24"/>
      <c r="BA1327" s="24"/>
      <c r="BB1327" s="24"/>
      <c r="BC1327" s="24"/>
      <c r="BD1327" s="24"/>
      <c r="BE1327" s="24"/>
      <c r="BF1327" s="24"/>
      <c r="BG1327" s="24"/>
      <c r="BH1327" s="24"/>
      <c r="BI1327" s="24"/>
      <c r="BJ1327" s="24"/>
      <c r="BK1327" s="24"/>
      <c r="BL1327" s="24"/>
      <c r="BM1327" s="24"/>
      <c r="BN1327" s="24"/>
      <c r="BO1327" s="24"/>
      <c r="BP1327" s="24"/>
      <c r="BQ1327" s="24"/>
      <c r="BR1327" s="24"/>
    </row>
    <row r="1328" spans="1:70" ht="12.75">
      <c r="A1328" s="24"/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4"/>
      <c r="AK1328" s="24"/>
      <c r="AL1328" s="24"/>
      <c r="AM1328" s="24"/>
      <c r="AN1328" s="24"/>
      <c r="AO1328" s="24"/>
      <c r="AP1328" s="24"/>
      <c r="AQ1328" s="24"/>
      <c r="AR1328" s="24"/>
      <c r="AS1328" s="24"/>
      <c r="AT1328" s="24"/>
      <c r="AU1328" s="24"/>
      <c r="AV1328" s="24"/>
      <c r="AW1328" s="24"/>
      <c r="AX1328" s="24"/>
      <c r="AY1328" s="24"/>
      <c r="AZ1328" s="24"/>
      <c r="BA1328" s="24"/>
      <c r="BB1328" s="24"/>
      <c r="BC1328" s="24"/>
      <c r="BD1328" s="24"/>
      <c r="BE1328" s="24"/>
      <c r="BF1328" s="24"/>
      <c r="BG1328" s="24"/>
      <c r="BH1328" s="24"/>
      <c r="BI1328" s="24"/>
      <c r="BJ1328" s="24"/>
      <c r="BK1328" s="24"/>
      <c r="BL1328" s="24"/>
      <c r="BM1328" s="24"/>
      <c r="BN1328" s="24"/>
      <c r="BO1328" s="24"/>
      <c r="BP1328" s="24"/>
      <c r="BQ1328" s="24"/>
      <c r="BR1328" s="24"/>
    </row>
    <row r="1329" spans="1:70" ht="12.75">
      <c r="A1329" s="24"/>
      <c r="B1329" s="24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/>
      <c r="AC1329" s="24"/>
      <c r="AD1329" s="24"/>
      <c r="AE1329" s="24"/>
      <c r="AF1329" s="24"/>
      <c r="AG1329" s="24"/>
      <c r="AH1329" s="24"/>
      <c r="AI1329" s="24"/>
      <c r="AJ1329" s="24"/>
      <c r="AK1329" s="24"/>
      <c r="AL1329" s="24"/>
      <c r="AM1329" s="24"/>
      <c r="AN1329" s="24"/>
      <c r="AO1329" s="24"/>
      <c r="AP1329" s="24"/>
      <c r="AQ1329" s="24"/>
      <c r="AR1329" s="24"/>
      <c r="AS1329" s="24"/>
      <c r="AT1329" s="24"/>
      <c r="AU1329" s="24"/>
      <c r="AV1329" s="24"/>
      <c r="AW1329" s="24"/>
      <c r="AX1329" s="24"/>
      <c r="AY1329" s="24"/>
      <c r="AZ1329" s="24"/>
      <c r="BA1329" s="24"/>
      <c r="BB1329" s="24"/>
      <c r="BC1329" s="24"/>
      <c r="BD1329" s="24"/>
      <c r="BE1329" s="24"/>
      <c r="BF1329" s="24"/>
      <c r="BG1329" s="24"/>
      <c r="BH1329" s="24"/>
      <c r="BI1329" s="24"/>
      <c r="BJ1329" s="24"/>
      <c r="BK1329" s="24"/>
      <c r="BL1329" s="24"/>
      <c r="BM1329" s="24"/>
      <c r="BN1329" s="24"/>
      <c r="BO1329" s="24"/>
      <c r="BP1329" s="24"/>
      <c r="BQ1329" s="24"/>
      <c r="BR1329" s="24"/>
    </row>
    <row r="1330" spans="1:70" ht="12.75">
      <c r="A1330" s="24"/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4"/>
      <c r="AK1330" s="24"/>
      <c r="AL1330" s="24"/>
      <c r="AM1330" s="24"/>
      <c r="AN1330" s="24"/>
      <c r="AO1330" s="24"/>
      <c r="AP1330" s="24"/>
      <c r="AQ1330" s="24"/>
      <c r="AR1330" s="24"/>
      <c r="AS1330" s="24"/>
      <c r="AT1330" s="24"/>
      <c r="AU1330" s="24"/>
      <c r="AV1330" s="24"/>
      <c r="AW1330" s="24"/>
      <c r="AX1330" s="24"/>
      <c r="AY1330" s="24"/>
      <c r="AZ1330" s="24"/>
      <c r="BA1330" s="24"/>
      <c r="BB1330" s="24"/>
      <c r="BC1330" s="24"/>
      <c r="BD1330" s="24"/>
      <c r="BE1330" s="24"/>
      <c r="BF1330" s="24"/>
      <c r="BG1330" s="24"/>
      <c r="BH1330" s="24"/>
      <c r="BI1330" s="24"/>
      <c r="BJ1330" s="24"/>
      <c r="BK1330" s="24"/>
      <c r="BL1330" s="24"/>
      <c r="BM1330" s="24"/>
      <c r="BN1330" s="24"/>
      <c r="BO1330" s="24"/>
      <c r="BP1330" s="24"/>
      <c r="BQ1330" s="24"/>
      <c r="BR1330" s="24"/>
    </row>
    <row r="1331" spans="1:70" ht="12.75">
      <c r="A1331" s="24"/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4"/>
      <c r="AK1331" s="24"/>
      <c r="AL1331" s="24"/>
      <c r="AM1331" s="24"/>
      <c r="AN1331" s="24"/>
      <c r="AO1331" s="24"/>
      <c r="AP1331" s="24"/>
      <c r="AQ1331" s="24"/>
      <c r="AR1331" s="24"/>
      <c r="AS1331" s="24"/>
      <c r="AT1331" s="24"/>
      <c r="AU1331" s="24"/>
      <c r="AV1331" s="24"/>
      <c r="AW1331" s="24"/>
      <c r="AX1331" s="24"/>
      <c r="AY1331" s="24"/>
      <c r="AZ1331" s="24"/>
      <c r="BA1331" s="24"/>
      <c r="BB1331" s="24"/>
      <c r="BC1331" s="24"/>
      <c r="BD1331" s="24"/>
      <c r="BE1331" s="24"/>
      <c r="BF1331" s="24"/>
      <c r="BG1331" s="24"/>
      <c r="BH1331" s="24"/>
      <c r="BI1331" s="24"/>
      <c r="BJ1331" s="24"/>
      <c r="BK1331" s="24"/>
      <c r="BL1331" s="24"/>
      <c r="BM1331" s="24"/>
      <c r="BN1331" s="24"/>
      <c r="BO1331" s="24"/>
      <c r="BP1331" s="24"/>
      <c r="BQ1331" s="24"/>
      <c r="BR1331" s="24"/>
    </row>
    <row r="1332" spans="1:70" ht="12.75">
      <c r="A1332" s="24"/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4"/>
      <c r="AK1332" s="24"/>
      <c r="AL1332" s="24"/>
      <c r="AM1332" s="24"/>
      <c r="AN1332" s="24"/>
      <c r="AO1332" s="24"/>
      <c r="AP1332" s="24"/>
      <c r="AQ1332" s="24"/>
      <c r="AR1332" s="24"/>
      <c r="AS1332" s="24"/>
      <c r="AT1332" s="24"/>
      <c r="AU1332" s="24"/>
      <c r="AV1332" s="24"/>
      <c r="AW1332" s="24"/>
      <c r="AX1332" s="24"/>
      <c r="AY1332" s="24"/>
      <c r="AZ1332" s="24"/>
      <c r="BA1332" s="24"/>
      <c r="BB1332" s="24"/>
      <c r="BC1332" s="24"/>
      <c r="BD1332" s="24"/>
      <c r="BE1332" s="24"/>
      <c r="BF1332" s="24"/>
      <c r="BG1332" s="24"/>
      <c r="BH1332" s="24"/>
      <c r="BI1332" s="24"/>
      <c r="BJ1332" s="24"/>
      <c r="BK1332" s="24"/>
      <c r="BL1332" s="24"/>
      <c r="BM1332" s="24"/>
      <c r="BN1332" s="24"/>
      <c r="BO1332" s="24"/>
      <c r="BP1332" s="24"/>
      <c r="BQ1332" s="24"/>
      <c r="BR1332" s="24"/>
    </row>
    <row r="1333" spans="1:70" ht="12.75">
      <c r="A1333" s="24"/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  <c r="AF1333" s="24"/>
      <c r="AG1333" s="24"/>
      <c r="AH1333" s="24"/>
      <c r="AI1333" s="24"/>
      <c r="AJ1333" s="24"/>
      <c r="AK1333" s="24"/>
      <c r="AL1333" s="24"/>
      <c r="AM1333" s="24"/>
      <c r="AN1333" s="24"/>
      <c r="AO1333" s="24"/>
      <c r="AP1333" s="24"/>
      <c r="AQ1333" s="24"/>
      <c r="AR1333" s="24"/>
      <c r="AS1333" s="24"/>
      <c r="AT1333" s="24"/>
      <c r="AU1333" s="24"/>
      <c r="AV1333" s="24"/>
      <c r="AW1333" s="24"/>
      <c r="AX1333" s="24"/>
      <c r="AY1333" s="24"/>
      <c r="AZ1333" s="24"/>
      <c r="BA1333" s="24"/>
      <c r="BB1333" s="24"/>
      <c r="BC1333" s="24"/>
      <c r="BD1333" s="24"/>
      <c r="BE1333" s="24"/>
      <c r="BF1333" s="24"/>
      <c r="BG1333" s="24"/>
      <c r="BH1333" s="24"/>
      <c r="BI1333" s="24"/>
      <c r="BJ1333" s="24"/>
      <c r="BK1333" s="24"/>
      <c r="BL1333" s="24"/>
      <c r="BM1333" s="24"/>
      <c r="BN1333" s="24"/>
      <c r="BO1333" s="24"/>
      <c r="BP1333" s="24"/>
      <c r="BQ1333" s="24"/>
      <c r="BR1333" s="24"/>
    </row>
    <row r="1334" spans="1:70" ht="12.75">
      <c r="A1334" s="24"/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4"/>
      <c r="AK1334" s="24"/>
      <c r="AL1334" s="24"/>
      <c r="AM1334" s="24"/>
      <c r="AN1334" s="24"/>
      <c r="AO1334" s="24"/>
      <c r="AP1334" s="24"/>
      <c r="AQ1334" s="24"/>
      <c r="AR1334" s="24"/>
      <c r="AS1334" s="24"/>
      <c r="AT1334" s="24"/>
      <c r="AU1334" s="24"/>
      <c r="AV1334" s="24"/>
      <c r="AW1334" s="24"/>
      <c r="AX1334" s="24"/>
      <c r="AY1334" s="24"/>
      <c r="AZ1334" s="24"/>
      <c r="BA1334" s="24"/>
      <c r="BB1334" s="24"/>
      <c r="BC1334" s="24"/>
      <c r="BD1334" s="24"/>
      <c r="BE1334" s="24"/>
      <c r="BF1334" s="24"/>
      <c r="BG1334" s="24"/>
      <c r="BH1334" s="24"/>
      <c r="BI1334" s="24"/>
      <c r="BJ1334" s="24"/>
      <c r="BK1334" s="24"/>
      <c r="BL1334" s="24"/>
      <c r="BM1334" s="24"/>
      <c r="BN1334" s="24"/>
      <c r="BO1334" s="24"/>
      <c r="BP1334" s="24"/>
      <c r="BQ1334" s="24"/>
      <c r="BR1334" s="24"/>
    </row>
    <row r="1335" spans="1:70" ht="12.75">
      <c r="A1335" s="24"/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4"/>
      <c r="AK1335" s="24"/>
      <c r="AL1335" s="24"/>
      <c r="AM1335" s="24"/>
      <c r="AN1335" s="24"/>
      <c r="AO1335" s="24"/>
      <c r="AP1335" s="24"/>
      <c r="AQ1335" s="24"/>
      <c r="AR1335" s="24"/>
      <c r="AS1335" s="24"/>
      <c r="AT1335" s="24"/>
      <c r="AU1335" s="24"/>
      <c r="AV1335" s="24"/>
      <c r="AW1335" s="24"/>
      <c r="AX1335" s="24"/>
      <c r="AY1335" s="24"/>
      <c r="AZ1335" s="24"/>
      <c r="BA1335" s="24"/>
      <c r="BB1335" s="24"/>
      <c r="BC1335" s="24"/>
      <c r="BD1335" s="24"/>
      <c r="BE1335" s="24"/>
      <c r="BF1335" s="24"/>
      <c r="BG1335" s="24"/>
      <c r="BH1335" s="24"/>
      <c r="BI1335" s="24"/>
      <c r="BJ1335" s="24"/>
      <c r="BK1335" s="24"/>
      <c r="BL1335" s="24"/>
      <c r="BM1335" s="24"/>
      <c r="BN1335" s="24"/>
      <c r="BO1335" s="24"/>
      <c r="BP1335" s="24"/>
      <c r="BQ1335" s="24"/>
      <c r="BR1335" s="24"/>
    </row>
    <row r="1336" spans="1:70" ht="12.75">
      <c r="A1336" s="24"/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  <c r="AF1336" s="24"/>
      <c r="AG1336" s="24"/>
      <c r="AH1336" s="24"/>
      <c r="AI1336" s="24"/>
      <c r="AJ1336" s="24"/>
      <c r="AK1336" s="24"/>
      <c r="AL1336" s="24"/>
      <c r="AM1336" s="24"/>
      <c r="AN1336" s="24"/>
      <c r="AO1336" s="24"/>
      <c r="AP1336" s="24"/>
      <c r="AQ1336" s="24"/>
      <c r="AR1336" s="24"/>
      <c r="AS1336" s="24"/>
      <c r="AT1336" s="24"/>
      <c r="AU1336" s="24"/>
      <c r="AV1336" s="24"/>
      <c r="AW1336" s="24"/>
      <c r="AX1336" s="24"/>
      <c r="AY1336" s="24"/>
      <c r="AZ1336" s="24"/>
      <c r="BA1336" s="24"/>
      <c r="BB1336" s="24"/>
      <c r="BC1336" s="24"/>
      <c r="BD1336" s="24"/>
      <c r="BE1336" s="24"/>
      <c r="BF1336" s="24"/>
      <c r="BG1336" s="24"/>
      <c r="BH1336" s="24"/>
      <c r="BI1336" s="24"/>
      <c r="BJ1336" s="24"/>
      <c r="BK1336" s="24"/>
      <c r="BL1336" s="24"/>
      <c r="BM1336" s="24"/>
      <c r="BN1336" s="24"/>
      <c r="BO1336" s="24"/>
      <c r="BP1336" s="24"/>
      <c r="BQ1336" s="24"/>
      <c r="BR1336" s="24"/>
    </row>
    <row r="1337" spans="1:70" ht="12.75">
      <c r="A1337" s="24"/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4"/>
      <c r="AK1337" s="24"/>
      <c r="AL1337" s="24"/>
      <c r="AM1337" s="24"/>
      <c r="AN1337" s="24"/>
      <c r="AO1337" s="24"/>
      <c r="AP1337" s="24"/>
      <c r="AQ1337" s="24"/>
      <c r="AR1337" s="24"/>
      <c r="AS1337" s="24"/>
      <c r="AT1337" s="24"/>
      <c r="AU1337" s="24"/>
      <c r="AV1337" s="24"/>
      <c r="AW1337" s="24"/>
      <c r="AX1337" s="24"/>
      <c r="AY1337" s="24"/>
      <c r="AZ1337" s="24"/>
      <c r="BA1337" s="24"/>
      <c r="BB1337" s="24"/>
      <c r="BC1337" s="24"/>
      <c r="BD1337" s="24"/>
      <c r="BE1337" s="24"/>
      <c r="BF1337" s="24"/>
      <c r="BG1337" s="24"/>
      <c r="BH1337" s="24"/>
      <c r="BI1337" s="24"/>
      <c r="BJ1337" s="24"/>
      <c r="BK1337" s="24"/>
      <c r="BL1337" s="24"/>
      <c r="BM1337" s="24"/>
      <c r="BN1337" s="24"/>
      <c r="BO1337" s="24"/>
      <c r="BP1337" s="24"/>
      <c r="BQ1337" s="24"/>
      <c r="BR1337" s="24"/>
    </row>
    <row r="1338" spans="1:70" ht="12.75">
      <c r="A1338" s="24"/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/>
      <c r="AC1338" s="24"/>
      <c r="AD1338" s="24"/>
      <c r="AE1338" s="24"/>
      <c r="AF1338" s="24"/>
      <c r="AG1338" s="24"/>
      <c r="AH1338" s="24"/>
      <c r="AI1338" s="24"/>
      <c r="AJ1338" s="24"/>
      <c r="AK1338" s="24"/>
      <c r="AL1338" s="24"/>
      <c r="AM1338" s="24"/>
      <c r="AN1338" s="24"/>
      <c r="AO1338" s="24"/>
      <c r="AP1338" s="24"/>
      <c r="AQ1338" s="24"/>
      <c r="AR1338" s="24"/>
      <c r="AS1338" s="24"/>
      <c r="AT1338" s="24"/>
      <c r="AU1338" s="24"/>
      <c r="AV1338" s="24"/>
      <c r="AW1338" s="24"/>
      <c r="AX1338" s="24"/>
      <c r="AY1338" s="24"/>
      <c r="AZ1338" s="24"/>
      <c r="BA1338" s="24"/>
      <c r="BB1338" s="24"/>
      <c r="BC1338" s="24"/>
      <c r="BD1338" s="24"/>
      <c r="BE1338" s="24"/>
      <c r="BF1338" s="24"/>
      <c r="BG1338" s="24"/>
      <c r="BH1338" s="24"/>
      <c r="BI1338" s="24"/>
      <c r="BJ1338" s="24"/>
      <c r="BK1338" s="24"/>
      <c r="BL1338" s="24"/>
      <c r="BM1338" s="24"/>
      <c r="BN1338" s="24"/>
      <c r="BO1338" s="24"/>
      <c r="BP1338" s="24"/>
      <c r="BQ1338" s="24"/>
      <c r="BR1338" s="24"/>
    </row>
    <row r="1339" spans="1:70" ht="12.75">
      <c r="A1339" s="24"/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4"/>
      <c r="AK1339" s="24"/>
      <c r="AL1339" s="24"/>
      <c r="AM1339" s="24"/>
      <c r="AN1339" s="24"/>
      <c r="AO1339" s="24"/>
      <c r="AP1339" s="24"/>
      <c r="AQ1339" s="24"/>
      <c r="AR1339" s="24"/>
      <c r="AS1339" s="24"/>
      <c r="AT1339" s="24"/>
      <c r="AU1339" s="24"/>
      <c r="AV1339" s="24"/>
      <c r="AW1339" s="24"/>
      <c r="AX1339" s="24"/>
      <c r="AY1339" s="24"/>
      <c r="AZ1339" s="24"/>
      <c r="BA1339" s="24"/>
      <c r="BB1339" s="24"/>
      <c r="BC1339" s="24"/>
      <c r="BD1339" s="24"/>
      <c r="BE1339" s="24"/>
      <c r="BF1339" s="24"/>
      <c r="BG1339" s="24"/>
      <c r="BH1339" s="24"/>
      <c r="BI1339" s="24"/>
      <c r="BJ1339" s="24"/>
      <c r="BK1339" s="24"/>
      <c r="BL1339" s="24"/>
      <c r="BM1339" s="24"/>
      <c r="BN1339" s="24"/>
      <c r="BO1339" s="24"/>
      <c r="BP1339" s="24"/>
      <c r="BQ1339" s="24"/>
      <c r="BR1339" s="24"/>
    </row>
    <row r="1340" spans="1:70" ht="12.75">
      <c r="A1340" s="24"/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  <c r="AF1340" s="24"/>
      <c r="AG1340" s="24"/>
      <c r="AH1340" s="24"/>
      <c r="AI1340" s="24"/>
      <c r="AJ1340" s="24"/>
      <c r="AK1340" s="24"/>
      <c r="AL1340" s="24"/>
      <c r="AM1340" s="24"/>
      <c r="AN1340" s="24"/>
      <c r="AO1340" s="24"/>
      <c r="AP1340" s="24"/>
      <c r="AQ1340" s="24"/>
      <c r="AR1340" s="24"/>
      <c r="AS1340" s="24"/>
      <c r="AT1340" s="24"/>
      <c r="AU1340" s="24"/>
      <c r="AV1340" s="24"/>
      <c r="AW1340" s="24"/>
      <c r="AX1340" s="24"/>
      <c r="AY1340" s="24"/>
      <c r="AZ1340" s="24"/>
      <c r="BA1340" s="24"/>
      <c r="BB1340" s="24"/>
      <c r="BC1340" s="24"/>
      <c r="BD1340" s="24"/>
      <c r="BE1340" s="24"/>
      <c r="BF1340" s="24"/>
      <c r="BG1340" s="24"/>
      <c r="BH1340" s="24"/>
      <c r="BI1340" s="24"/>
      <c r="BJ1340" s="24"/>
      <c r="BK1340" s="24"/>
      <c r="BL1340" s="24"/>
      <c r="BM1340" s="24"/>
      <c r="BN1340" s="24"/>
      <c r="BO1340" s="24"/>
      <c r="BP1340" s="24"/>
      <c r="BQ1340" s="24"/>
      <c r="BR1340" s="24"/>
    </row>
    <row r="1341" spans="1:70" ht="12.75">
      <c r="A1341" s="24"/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4"/>
      <c r="AK1341" s="24"/>
      <c r="AL1341" s="24"/>
      <c r="AM1341" s="24"/>
      <c r="AN1341" s="24"/>
      <c r="AO1341" s="24"/>
      <c r="AP1341" s="24"/>
      <c r="AQ1341" s="24"/>
      <c r="AR1341" s="24"/>
      <c r="AS1341" s="24"/>
      <c r="AT1341" s="24"/>
      <c r="AU1341" s="24"/>
      <c r="AV1341" s="24"/>
      <c r="AW1341" s="24"/>
      <c r="AX1341" s="24"/>
      <c r="AY1341" s="24"/>
      <c r="AZ1341" s="24"/>
      <c r="BA1341" s="24"/>
      <c r="BB1341" s="24"/>
      <c r="BC1341" s="24"/>
      <c r="BD1341" s="24"/>
      <c r="BE1341" s="24"/>
      <c r="BF1341" s="24"/>
      <c r="BG1341" s="24"/>
      <c r="BH1341" s="24"/>
      <c r="BI1341" s="24"/>
      <c r="BJ1341" s="24"/>
      <c r="BK1341" s="24"/>
      <c r="BL1341" s="24"/>
      <c r="BM1341" s="24"/>
      <c r="BN1341" s="24"/>
      <c r="BO1341" s="24"/>
      <c r="BP1341" s="24"/>
      <c r="BQ1341" s="24"/>
      <c r="BR1341" s="24"/>
    </row>
    <row r="1342" spans="1:70" ht="12.75">
      <c r="A1342" s="24"/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  <c r="AF1342" s="24"/>
      <c r="AG1342" s="24"/>
      <c r="AH1342" s="24"/>
      <c r="AI1342" s="24"/>
      <c r="AJ1342" s="24"/>
      <c r="AK1342" s="24"/>
      <c r="AL1342" s="24"/>
      <c r="AM1342" s="24"/>
      <c r="AN1342" s="24"/>
      <c r="AO1342" s="24"/>
      <c r="AP1342" s="24"/>
      <c r="AQ1342" s="24"/>
      <c r="AR1342" s="24"/>
      <c r="AS1342" s="24"/>
      <c r="AT1342" s="24"/>
      <c r="AU1342" s="24"/>
      <c r="AV1342" s="24"/>
      <c r="AW1342" s="24"/>
      <c r="AX1342" s="24"/>
      <c r="AY1342" s="24"/>
      <c r="AZ1342" s="24"/>
      <c r="BA1342" s="24"/>
      <c r="BB1342" s="24"/>
      <c r="BC1342" s="24"/>
      <c r="BD1342" s="24"/>
      <c r="BE1342" s="24"/>
      <c r="BF1342" s="24"/>
      <c r="BG1342" s="24"/>
      <c r="BH1342" s="24"/>
      <c r="BI1342" s="24"/>
      <c r="BJ1342" s="24"/>
      <c r="BK1342" s="24"/>
      <c r="BL1342" s="24"/>
      <c r="BM1342" s="24"/>
      <c r="BN1342" s="24"/>
      <c r="BO1342" s="24"/>
      <c r="BP1342" s="24"/>
      <c r="BQ1342" s="24"/>
      <c r="BR1342" s="24"/>
    </row>
    <row r="1343" spans="1:70" ht="12.75">
      <c r="A1343" s="24"/>
      <c r="B1343" s="24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  <c r="AJ1343" s="24"/>
      <c r="AK1343" s="24"/>
      <c r="AL1343" s="24"/>
      <c r="AM1343" s="24"/>
      <c r="AN1343" s="24"/>
      <c r="AO1343" s="24"/>
      <c r="AP1343" s="24"/>
      <c r="AQ1343" s="24"/>
      <c r="AR1343" s="24"/>
      <c r="AS1343" s="24"/>
      <c r="AT1343" s="24"/>
      <c r="AU1343" s="24"/>
      <c r="AV1343" s="24"/>
      <c r="AW1343" s="24"/>
      <c r="AX1343" s="24"/>
      <c r="AY1343" s="24"/>
      <c r="AZ1343" s="24"/>
      <c r="BA1343" s="24"/>
      <c r="BB1343" s="24"/>
      <c r="BC1343" s="24"/>
      <c r="BD1343" s="24"/>
      <c r="BE1343" s="24"/>
      <c r="BF1343" s="24"/>
      <c r="BG1343" s="24"/>
      <c r="BH1343" s="24"/>
      <c r="BI1343" s="24"/>
      <c r="BJ1343" s="24"/>
      <c r="BK1343" s="24"/>
      <c r="BL1343" s="24"/>
      <c r="BM1343" s="24"/>
      <c r="BN1343" s="24"/>
      <c r="BO1343" s="24"/>
      <c r="BP1343" s="24"/>
      <c r="BQ1343" s="24"/>
      <c r="BR1343" s="24"/>
    </row>
    <row r="1344" spans="1:70" ht="12.75">
      <c r="A1344" s="24"/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4"/>
      <c r="AK1344" s="24"/>
      <c r="AL1344" s="24"/>
      <c r="AM1344" s="24"/>
      <c r="AN1344" s="24"/>
      <c r="AO1344" s="24"/>
      <c r="AP1344" s="24"/>
      <c r="AQ1344" s="24"/>
      <c r="AR1344" s="24"/>
      <c r="AS1344" s="24"/>
      <c r="AT1344" s="24"/>
      <c r="AU1344" s="24"/>
      <c r="AV1344" s="24"/>
      <c r="AW1344" s="24"/>
      <c r="AX1344" s="24"/>
      <c r="AY1344" s="24"/>
      <c r="AZ1344" s="24"/>
      <c r="BA1344" s="24"/>
      <c r="BB1344" s="24"/>
      <c r="BC1344" s="24"/>
      <c r="BD1344" s="24"/>
      <c r="BE1344" s="24"/>
      <c r="BF1344" s="24"/>
      <c r="BG1344" s="24"/>
      <c r="BH1344" s="24"/>
      <c r="BI1344" s="24"/>
      <c r="BJ1344" s="24"/>
      <c r="BK1344" s="24"/>
      <c r="BL1344" s="24"/>
      <c r="BM1344" s="24"/>
      <c r="BN1344" s="24"/>
      <c r="BO1344" s="24"/>
      <c r="BP1344" s="24"/>
      <c r="BQ1344" s="24"/>
      <c r="BR1344" s="24"/>
    </row>
    <row r="1345" spans="1:70" ht="12.75">
      <c r="A1345" s="24"/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/>
      <c r="AI1345" s="24"/>
      <c r="AJ1345" s="24"/>
      <c r="AK1345" s="24"/>
      <c r="AL1345" s="24"/>
      <c r="AM1345" s="24"/>
      <c r="AN1345" s="24"/>
      <c r="AO1345" s="24"/>
      <c r="AP1345" s="24"/>
      <c r="AQ1345" s="24"/>
      <c r="AR1345" s="24"/>
      <c r="AS1345" s="24"/>
      <c r="AT1345" s="24"/>
      <c r="AU1345" s="24"/>
      <c r="AV1345" s="24"/>
      <c r="AW1345" s="24"/>
      <c r="AX1345" s="24"/>
      <c r="AY1345" s="24"/>
      <c r="AZ1345" s="24"/>
      <c r="BA1345" s="24"/>
      <c r="BB1345" s="24"/>
      <c r="BC1345" s="24"/>
      <c r="BD1345" s="24"/>
      <c r="BE1345" s="24"/>
      <c r="BF1345" s="24"/>
      <c r="BG1345" s="24"/>
      <c r="BH1345" s="24"/>
      <c r="BI1345" s="24"/>
      <c r="BJ1345" s="24"/>
      <c r="BK1345" s="24"/>
      <c r="BL1345" s="24"/>
      <c r="BM1345" s="24"/>
      <c r="BN1345" s="24"/>
      <c r="BO1345" s="24"/>
      <c r="BP1345" s="24"/>
      <c r="BQ1345" s="24"/>
      <c r="BR1345" s="24"/>
    </row>
    <row r="1346" spans="1:70" ht="12.75">
      <c r="A1346" s="24"/>
      <c r="B1346" s="24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  <c r="AH1346" s="24"/>
      <c r="AI1346" s="24"/>
      <c r="AJ1346" s="24"/>
      <c r="AK1346" s="24"/>
      <c r="AL1346" s="24"/>
      <c r="AM1346" s="24"/>
      <c r="AN1346" s="24"/>
      <c r="AO1346" s="24"/>
      <c r="AP1346" s="24"/>
      <c r="AQ1346" s="24"/>
      <c r="AR1346" s="24"/>
      <c r="AS1346" s="24"/>
      <c r="AT1346" s="24"/>
      <c r="AU1346" s="24"/>
      <c r="AV1346" s="24"/>
      <c r="AW1346" s="24"/>
      <c r="AX1346" s="24"/>
      <c r="AY1346" s="24"/>
      <c r="AZ1346" s="24"/>
      <c r="BA1346" s="24"/>
      <c r="BB1346" s="24"/>
      <c r="BC1346" s="24"/>
      <c r="BD1346" s="24"/>
      <c r="BE1346" s="24"/>
      <c r="BF1346" s="24"/>
      <c r="BG1346" s="24"/>
      <c r="BH1346" s="24"/>
      <c r="BI1346" s="24"/>
      <c r="BJ1346" s="24"/>
      <c r="BK1346" s="24"/>
      <c r="BL1346" s="24"/>
      <c r="BM1346" s="24"/>
      <c r="BN1346" s="24"/>
      <c r="BO1346" s="24"/>
      <c r="BP1346" s="24"/>
      <c r="BQ1346" s="24"/>
      <c r="BR1346" s="24"/>
    </row>
    <row r="1347" spans="1:70" ht="12.75">
      <c r="A1347" s="24"/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  <c r="AF1347" s="24"/>
      <c r="AG1347" s="24"/>
      <c r="AH1347" s="24"/>
      <c r="AI1347" s="24"/>
      <c r="AJ1347" s="24"/>
      <c r="AK1347" s="24"/>
      <c r="AL1347" s="24"/>
      <c r="AM1347" s="24"/>
      <c r="AN1347" s="24"/>
      <c r="AO1347" s="24"/>
      <c r="AP1347" s="24"/>
      <c r="AQ1347" s="24"/>
      <c r="AR1347" s="24"/>
      <c r="AS1347" s="24"/>
      <c r="AT1347" s="24"/>
      <c r="AU1347" s="24"/>
      <c r="AV1347" s="24"/>
      <c r="AW1347" s="24"/>
      <c r="AX1347" s="24"/>
      <c r="AY1347" s="24"/>
      <c r="AZ1347" s="24"/>
      <c r="BA1347" s="24"/>
      <c r="BB1347" s="24"/>
      <c r="BC1347" s="24"/>
      <c r="BD1347" s="24"/>
      <c r="BE1347" s="24"/>
      <c r="BF1347" s="24"/>
      <c r="BG1347" s="24"/>
      <c r="BH1347" s="24"/>
      <c r="BI1347" s="24"/>
      <c r="BJ1347" s="24"/>
      <c r="BK1347" s="24"/>
      <c r="BL1347" s="24"/>
      <c r="BM1347" s="24"/>
      <c r="BN1347" s="24"/>
      <c r="BO1347" s="24"/>
      <c r="BP1347" s="24"/>
      <c r="BQ1347" s="24"/>
      <c r="BR1347" s="24"/>
    </row>
    <row r="1348" spans="1:70" ht="12.75">
      <c r="A1348" s="24"/>
      <c r="B1348" s="24"/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  <c r="AF1348" s="24"/>
      <c r="AG1348" s="24"/>
      <c r="AH1348" s="24"/>
      <c r="AI1348" s="24"/>
      <c r="AJ1348" s="24"/>
      <c r="AK1348" s="24"/>
      <c r="AL1348" s="24"/>
      <c r="AM1348" s="24"/>
      <c r="AN1348" s="24"/>
      <c r="AO1348" s="24"/>
      <c r="AP1348" s="24"/>
      <c r="AQ1348" s="24"/>
      <c r="AR1348" s="24"/>
      <c r="AS1348" s="24"/>
      <c r="AT1348" s="24"/>
      <c r="AU1348" s="24"/>
      <c r="AV1348" s="24"/>
      <c r="AW1348" s="24"/>
      <c r="AX1348" s="24"/>
      <c r="AY1348" s="24"/>
      <c r="AZ1348" s="24"/>
      <c r="BA1348" s="24"/>
      <c r="BB1348" s="24"/>
      <c r="BC1348" s="24"/>
      <c r="BD1348" s="24"/>
      <c r="BE1348" s="24"/>
      <c r="BF1348" s="24"/>
      <c r="BG1348" s="24"/>
      <c r="BH1348" s="24"/>
      <c r="BI1348" s="24"/>
      <c r="BJ1348" s="24"/>
      <c r="BK1348" s="24"/>
      <c r="BL1348" s="24"/>
      <c r="BM1348" s="24"/>
      <c r="BN1348" s="24"/>
      <c r="BO1348" s="24"/>
      <c r="BP1348" s="24"/>
      <c r="BQ1348" s="24"/>
      <c r="BR1348" s="24"/>
    </row>
    <row r="1349" spans="1:70" ht="12.75">
      <c r="A1349" s="24"/>
      <c r="B1349" s="24"/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F1349" s="24"/>
      <c r="AG1349" s="24"/>
      <c r="AH1349" s="24"/>
      <c r="AI1349" s="24"/>
      <c r="AJ1349" s="24"/>
      <c r="AK1349" s="24"/>
      <c r="AL1349" s="24"/>
      <c r="AM1349" s="24"/>
      <c r="AN1349" s="24"/>
      <c r="AO1349" s="24"/>
      <c r="AP1349" s="24"/>
      <c r="AQ1349" s="24"/>
      <c r="AR1349" s="24"/>
      <c r="AS1349" s="24"/>
      <c r="AT1349" s="24"/>
      <c r="AU1349" s="24"/>
      <c r="AV1349" s="24"/>
      <c r="AW1349" s="24"/>
      <c r="AX1349" s="24"/>
      <c r="AY1349" s="24"/>
      <c r="AZ1349" s="24"/>
      <c r="BA1349" s="24"/>
      <c r="BB1349" s="24"/>
      <c r="BC1349" s="24"/>
      <c r="BD1349" s="24"/>
      <c r="BE1349" s="24"/>
      <c r="BF1349" s="24"/>
      <c r="BG1349" s="24"/>
      <c r="BH1349" s="24"/>
      <c r="BI1349" s="24"/>
      <c r="BJ1349" s="24"/>
      <c r="BK1349" s="24"/>
      <c r="BL1349" s="24"/>
      <c r="BM1349" s="24"/>
      <c r="BN1349" s="24"/>
      <c r="BO1349" s="24"/>
      <c r="BP1349" s="24"/>
      <c r="BQ1349" s="24"/>
      <c r="BR1349" s="24"/>
    </row>
    <row r="1350" spans="1:70" ht="12.75">
      <c r="A1350" s="24"/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  <c r="AF1350" s="24"/>
      <c r="AG1350" s="24"/>
      <c r="AH1350" s="24"/>
      <c r="AI1350" s="24"/>
      <c r="AJ1350" s="24"/>
      <c r="AK1350" s="24"/>
      <c r="AL1350" s="24"/>
      <c r="AM1350" s="24"/>
      <c r="AN1350" s="24"/>
      <c r="AO1350" s="24"/>
      <c r="AP1350" s="24"/>
      <c r="AQ1350" s="24"/>
      <c r="AR1350" s="24"/>
      <c r="AS1350" s="24"/>
      <c r="AT1350" s="24"/>
      <c r="AU1350" s="24"/>
      <c r="AV1350" s="24"/>
      <c r="AW1350" s="24"/>
      <c r="AX1350" s="24"/>
      <c r="AY1350" s="24"/>
      <c r="AZ1350" s="24"/>
      <c r="BA1350" s="24"/>
      <c r="BB1350" s="24"/>
      <c r="BC1350" s="24"/>
      <c r="BD1350" s="24"/>
      <c r="BE1350" s="24"/>
      <c r="BF1350" s="24"/>
      <c r="BG1350" s="24"/>
      <c r="BH1350" s="24"/>
      <c r="BI1350" s="24"/>
      <c r="BJ1350" s="24"/>
      <c r="BK1350" s="24"/>
      <c r="BL1350" s="24"/>
      <c r="BM1350" s="24"/>
      <c r="BN1350" s="24"/>
      <c r="BO1350" s="24"/>
      <c r="BP1350" s="24"/>
      <c r="BQ1350" s="24"/>
      <c r="BR1350" s="24"/>
    </row>
    <row r="1351" spans="1:70" ht="12.75">
      <c r="A1351" s="24"/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F1351" s="24"/>
      <c r="AG1351" s="24"/>
      <c r="AH1351" s="24"/>
      <c r="AI1351" s="24"/>
      <c r="AJ1351" s="24"/>
      <c r="AK1351" s="24"/>
      <c r="AL1351" s="24"/>
      <c r="AM1351" s="24"/>
      <c r="AN1351" s="24"/>
      <c r="AO1351" s="24"/>
      <c r="AP1351" s="24"/>
      <c r="AQ1351" s="24"/>
      <c r="AR1351" s="24"/>
      <c r="AS1351" s="24"/>
      <c r="AT1351" s="24"/>
      <c r="AU1351" s="24"/>
      <c r="AV1351" s="24"/>
      <c r="AW1351" s="24"/>
      <c r="AX1351" s="24"/>
      <c r="AY1351" s="24"/>
      <c r="AZ1351" s="24"/>
      <c r="BA1351" s="24"/>
      <c r="BB1351" s="24"/>
      <c r="BC1351" s="24"/>
      <c r="BD1351" s="24"/>
      <c r="BE1351" s="24"/>
      <c r="BF1351" s="24"/>
      <c r="BG1351" s="24"/>
      <c r="BH1351" s="24"/>
      <c r="BI1351" s="24"/>
      <c r="BJ1351" s="24"/>
      <c r="BK1351" s="24"/>
      <c r="BL1351" s="24"/>
      <c r="BM1351" s="24"/>
      <c r="BN1351" s="24"/>
      <c r="BO1351" s="24"/>
      <c r="BP1351" s="24"/>
      <c r="BQ1351" s="24"/>
      <c r="BR1351" s="24"/>
    </row>
    <row r="1352" spans="1:70" ht="12.75">
      <c r="A1352" s="24"/>
      <c r="B1352" s="24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  <c r="AH1352" s="24"/>
      <c r="AI1352" s="24"/>
      <c r="AJ1352" s="24"/>
      <c r="AK1352" s="24"/>
      <c r="AL1352" s="24"/>
      <c r="AM1352" s="24"/>
      <c r="AN1352" s="24"/>
      <c r="AO1352" s="24"/>
      <c r="AP1352" s="24"/>
      <c r="AQ1352" s="24"/>
      <c r="AR1352" s="24"/>
      <c r="AS1352" s="24"/>
      <c r="AT1352" s="24"/>
      <c r="AU1352" s="24"/>
      <c r="AV1352" s="24"/>
      <c r="AW1352" s="24"/>
      <c r="AX1352" s="24"/>
      <c r="AY1352" s="24"/>
      <c r="AZ1352" s="24"/>
      <c r="BA1352" s="24"/>
      <c r="BB1352" s="24"/>
      <c r="BC1352" s="24"/>
      <c r="BD1352" s="24"/>
      <c r="BE1352" s="24"/>
      <c r="BF1352" s="24"/>
      <c r="BG1352" s="24"/>
      <c r="BH1352" s="24"/>
      <c r="BI1352" s="24"/>
      <c r="BJ1352" s="24"/>
      <c r="BK1352" s="24"/>
      <c r="BL1352" s="24"/>
      <c r="BM1352" s="24"/>
      <c r="BN1352" s="24"/>
      <c r="BO1352" s="24"/>
      <c r="BP1352" s="24"/>
      <c r="BQ1352" s="24"/>
      <c r="BR1352" s="24"/>
    </row>
    <row r="1353" spans="1:70" ht="12.75">
      <c r="A1353" s="24"/>
      <c r="B1353" s="24"/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F1353" s="24"/>
      <c r="AG1353" s="24"/>
      <c r="AH1353" s="24"/>
      <c r="AI1353" s="24"/>
      <c r="AJ1353" s="24"/>
      <c r="AK1353" s="24"/>
      <c r="AL1353" s="24"/>
      <c r="AM1353" s="24"/>
      <c r="AN1353" s="24"/>
      <c r="AO1353" s="24"/>
      <c r="AP1353" s="24"/>
      <c r="AQ1353" s="24"/>
      <c r="AR1353" s="24"/>
      <c r="AS1353" s="24"/>
      <c r="AT1353" s="24"/>
      <c r="AU1353" s="24"/>
      <c r="AV1353" s="24"/>
      <c r="AW1353" s="24"/>
      <c r="AX1353" s="24"/>
      <c r="AY1353" s="24"/>
      <c r="AZ1353" s="24"/>
      <c r="BA1353" s="24"/>
      <c r="BB1353" s="24"/>
      <c r="BC1353" s="24"/>
      <c r="BD1353" s="24"/>
      <c r="BE1353" s="24"/>
      <c r="BF1353" s="24"/>
      <c r="BG1353" s="24"/>
      <c r="BH1353" s="24"/>
      <c r="BI1353" s="24"/>
      <c r="BJ1353" s="24"/>
      <c r="BK1353" s="24"/>
      <c r="BL1353" s="24"/>
      <c r="BM1353" s="24"/>
      <c r="BN1353" s="24"/>
      <c r="BO1353" s="24"/>
      <c r="BP1353" s="24"/>
      <c r="BQ1353" s="24"/>
      <c r="BR1353" s="24"/>
    </row>
    <row r="1354" spans="1:70" ht="12.75">
      <c r="A1354" s="24"/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  <c r="AF1354" s="24"/>
      <c r="AG1354" s="24"/>
      <c r="AH1354" s="24"/>
      <c r="AI1354" s="24"/>
      <c r="AJ1354" s="24"/>
      <c r="AK1354" s="24"/>
      <c r="AL1354" s="24"/>
      <c r="AM1354" s="24"/>
      <c r="AN1354" s="24"/>
      <c r="AO1354" s="24"/>
      <c r="AP1354" s="24"/>
      <c r="AQ1354" s="24"/>
      <c r="AR1354" s="24"/>
      <c r="AS1354" s="24"/>
      <c r="AT1354" s="24"/>
      <c r="AU1354" s="24"/>
      <c r="AV1354" s="24"/>
      <c r="AW1354" s="24"/>
      <c r="AX1354" s="24"/>
      <c r="AY1354" s="24"/>
      <c r="AZ1354" s="24"/>
      <c r="BA1354" s="24"/>
      <c r="BB1354" s="24"/>
      <c r="BC1354" s="24"/>
      <c r="BD1354" s="24"/>
      <c r="BE1354" s="24"/>
      <c r="BF1354" s="24"/>
      <c r="BG1354" s="24"/>
      <c r="BH1354" s="24"/>
      <c r="BI1354" s="24"/>
      <c r="BJ1354" s="24"/>
      <c r="BK1354" s="24"/>
      <c r="BL1354" s="24"/>
      <c r="BM1354" s="24"/>
      <c r="BN1354" s="24"/>
      <c r="BO1354" s="24"/>
      <c r="BP1354" s="24"/>
      <c r="BQ1354" s="24"/>
      <c r="BR1354" s="24"/>
    </row>
    <row r="1355" spans="1:70" ht="12.75">
      <c r="A1355" s="24"/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/>
      <c r="AI1355" s="24"/>
      <c r="AJ1355" s="24"/>
      <c r="AK1355" s="24"/>
      <c r="AL1355" s="24"/>
      <c r="AM1355" s="24"/>
      <c r="AN1355" s="24"/>
      <c r="AO1355" s="24"/>
      <c r="AP1355" s="24"/>
      <c r="AQ1355" s="24"/>
      <c r="AR1355" s="24"/>
      <c r="AS1355" s="24"/>
      <c r="AT1355" s="24"/>
      <c r="AU1355" s="24"/>
      <c r="AV1355" s="24"/>
      <c r="AW1355" s="24"/>
      <c r="AX1355" s="24"/>
      <c r="AY1355" s="24"/>
      <c r="AZ1355" s="24"/>
      <c r="BA1355" s="24"/>
      <c r="BB1355" s="24"/>
      <c r="BC1355" s="24"/>
      <c r="BD1355" s="24"/>
      <c r="BE1355" s="24"/>
      <c r="BF1355" s="24"/>
      <c r="BG1355" s="24"/>
      <c r="BH1355" s="24"/>
      <c r="BI1355" s="24"/>
      <c r="BJ1355" s="24"/>
      <c r="BK1355" s="24"/>
      <c r="BL1355" s="24"/>
      <c r="BM1355" s="24"/>
      <c r="BN1355" s="24"/>
      <c r="BO1355" s="24"/>
      <c r="BP1355" s="24"/>
      <c r="BQ1355" s="24"/>
      <c r="BR1355" s="24"/>
    </row>
    <row r="1356" spans="1:70" ht="12.75">
      <c r="A1356" s="24"/>
      <c r="B1356" s="24"/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F1356" s="24"/>
      <c r="AG1356" s="24"/>
      <c r="AH1356" s="24"/>
      <c r="AI1356" s="24"/>
      <c r="AJ1356" s="24"/>
      <c r="AK1356" s="24"/>
      <c r="AL1356" s="24"/>
      <c r="AM1356" s="24"/>
      <c r="AN1356" s="24"/>
      <c r="AO1356" s="24"/>
      <c r="AP1356" s="24"/>
      <c r="AQ1356" s="24"/>
      <c r="AR1356" s="24"/>
      <c r="AS1356" s="24"/>
      <c r="AT1356" s="24"/>
      <c r="AU1356" s="24"/>
      <c r="AV1356" s="24"/>
      <c r="AW1356" s="24"/>
      <c r="AX1356" s="24"/>
      <c r="AY1356" s="24"/>
      <c r="AZ1356" s="24"/>
      <c r="BA1356" s="24"/>
      <c r="BB1356" s="24"/>
      <c r="BC1356" s="24"/>
      <c r="BD1356" s="24"/>
      <c r="BE1356" s="24"/>
      <c r="BF1356" s="24"/>
      <c r="BG1356" s="24"/>
      <c r="BH1356" s="24"/>
      <c r="BI1356" s="24"/>
      <c r="BJ1356" s="24"/>
      <c r="BK1356" s="24"/>
      <c r="BL1356" s="24"/>
      <c r="BM1356" s="24"/>
      <c r="BN1356" s="24"/>
      <c r="BO1356" s="24"/>
      <c r="BP1356" s="24"/>
      <c r="BQ1356" s="24"/>
      <c r="BR1356" s="24"/>
    </row>
    <row r="1357" spans="1:70" ht="12.75">
      <c r="A1357" s="24"/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  <c r="X1357" s="24"/>
      <c r="Y1357" s="24"/>
      <c r="Z1357" s="24"/>
      <c r="AA1357" s="24"/>
      <c r="AB1357" s="24"/>
      <c r="AC1357" s="24"/>
      <c r="AD1357" s="24"/>
      <c r="AE1357" s="24"/>
      <c r="AF1357" s="24"/>
      <c r="AG1357" s="24"/>
      <c r="AH1357" s="24"/>
      <c r="AI1357" s="24"/>
      <c r="AJ1357" s="24"/>
      <c r="AK1357" s="24"/>
      <c r="AL1357" s="24"/>
      <c r="AM1357" s="24"/>
      <c r="AN1357" s="24"/>
      <c r="AO1357" s="24"/>
      <c r="AP1357" s="24"/>
      <c r="AQ1357" s="24"/>
      <c r="AR1357" s="24"/>
      <c r="AS1357" s="24"/>
      <c r="AT1357" s="24"/>
      <c r="AU1357" s="24"/>
      <c r="AV1357" s="24"/>
      <c r="AW1357" s="24"/>
      <c r="AX1357" s="24"/>
      <c r="AY1357" s="24"/>
      <c r="AZ1357" s="24"/>
      <c r="BA1357" s="24"/>
      <c r="BB1357" s="24"/>
      <c r="BC1357" s="24"/>
      <c r="BD1357" s="24"/>
      <c r="BE1357" s="24"/>
      <c r="BF1357" s="24"/>
      <c r="BG1357" s="24"/>
      <c r="BH1357" s="24"/>
      <c r="BI1357" s="24"/>
      <c r="BJ1357" s="24"/>
      <c r="BK1357" s="24"/>
      <c r="BL1357" s="24"/>
      <c r="BM1357" s="24"/>
      <c r="BN1357" s="24"/>
      <c r="BO1357" s="24"/>
      <c r="BP1357" s="24"/>
      <c r="BQ1357" s="24"/>
      <c r="BR1357" s="24"/>
    </row>
    <row r="1358" spans="1:70" ht="12.75">
      <c r="A1358" s="24"/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  <c r="AF1358" s="24"/>
      <c r="AG1358" s="24"/>
      <c r="AH1358" s="24"/>
      <c r="AI1358" s="24"/>
      <c r="AJ1358" s="24"/>
      <c r="AK1358" s="24"/>
      <c r="AL1358" s="24"/>
      <c r="AM1358" s="24"/>
      <c r="AN1358" s="24"/>
      <c r="AO1358" s="24"/>
      <c r="AP1358" s="24"/>
      <c r="AQ1358" s="24"/>
      <c r="AR1358" s="24"/>
      <c r="AS1358" s="24"/>
      <c r="AT1358" s="24"/>
      <c r="AU1358" s="24"/>
      <c r="AV1358" s="24"/>
      <c r="AW1358" s="24"/>
      <c r="AX1358" s="24"/>
      <c r="AY1358" s="24"/>
      <c r="AZ1358" s="24"/>
      <c r="BA1358" s="24"/>
      <c r="BB1358" s="24"/>
      <c r="BC1358" s="24"/>
      <c r="BD1358" s="24"/>
      <c r="BE1358" s="24"/>
      <c r="BF1358" s="24"/>
      <c r="BG1358" s="24"/>
      <c r="BH1358" s="24"/>
      <c r="BI1358" s="24"/>
      <c r="BJ1358" s="24"/>
      <c r="BK1358" s="24"/>
      <c r="BL1358" s="24"/>
      <c r="BM1358" s="24"/>
      <c r="BN1358" s="24"/>
      <c r="BO1358" s="24"/>
      <c r="BP1358" s="24"/>
      <c r="BQ1358" s="24"/>
      <c r="BR1358" s="24"/>
    </row>
    <row r="1359" spans="1:70" ht="12.75">
      <c r="A1359" s="24"/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  <c r="X1359" s="24"/>
      <c r="Y1359" s="24"/>
      <c r="Z1359" s="24"/>
      <c r="AA1359" s="24"/>
      <c r="AB1359" s="24"/>
      <c r="AC1359" s="24"/>
      <c r="AD1359" s="24"/>
      <c r="AE1359" s="24"/>
      <c r="AF1359" s="24"/>
      <c r="AG1359" s="24"/>
      <c r="AH1359" s="24"/>
      <c r="AI1359" s="24"/>
      <c r="AJ1359" s="24"/>
      <c r="AK1359" s="24"/>
      <c r="AL1359" s="24"/>
      <c r="AM1359" s="24"/>
      <c r="AN1359" s="24"/>
      <c r="AO1359" s="24"/>
      <c r="AP1359" s="24"/>
      <c r="AQ1359" s="24"/>
      <c r="AR1359" s="24"/>
      <c r="AS1359" s="24"/>
      <c r="AT1359" s="24"/>
      <c r="AU1359" s="24"/>
      <c r="AV1359" s="24"/>
      <c r="AW1359" s="24"/>
      <c r="AX1359" s="24"/>
      <c r="AY1359" s="24"/>
      <c r="AZ1359" s="24"/>
      <c r="BA1359" s="24"/>
      <c r="BB1359" s="24"/>
      <c r="BC1359" s="24"/>
      <c r="BD1359" s="24"/>
      <c r="BE1359" s="24"/>
      <c r="BF1359" s="24"/>
      <c r="BG1359" s="24"/>
      <c r="BH1359" s="24"/>
      <c r="BI1359" s="24"/>
      <c r="BJ1359" s="24"/>
      <c r="BK1359" s="24"/>
      <c r="BL1359" s="24"/>
      <c r="BM1359" s="24"/>
      <c r="BN1359" s="24"/>
      <c r="BO1359" s="24"/>
      <c r="BP1359" s="24"/>
      <c r="BQ1359" s="24"/>
      <c r="BR1359" s="24"/>
    </row>
    <row r="1360" spans="1:70" ht="12.75">
      <c r="A1360" s="24"/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  <c r="X1360" s="24"/>
      <c r="Y1360" s="24"/>
      <c r="Z1360" s="24"/>
      <c r="AA1360" s="24"/>
      <c r="AB1360" s="24"/>
      <c r="AC1360" s="24"/>
      <c r="AD1360" s="24"/>
      <c r="AE1360" s="24"/>
      <c r="AF1360" s="24"/>
      <c r="AG1360" s="24"/>
      <c r="AH1360" s="24"/>
      <c r="AI1360" s="24"/>
      <c r="AJ1360" s="24"/>
      <c r="AK1360" s="24"/>
      <c r="AL1360" s="24"/>
      <c r="AM1360" s="24"/>
      <c r="AN1360" s="24"/>
      <c r="AO1360" s="24"/>
      <c r="AP1360" s="24"/>
      <c r="AQ1360" s="24"/>
      <c r="AR1360" s="24"/>
      <c r="AS1360" s="24"/>
      <c r="AT1360" s="24"/>
      <c r="AU1360" s="24"/>
      <c r="AV1360" s="24"/>
      <c r="AW1360" s="24"/>
      <c r="AX1360" s="24"/>
      <c r="AY1360" s="24"/>
      <c r="AZ1360" s="24"/>
      <c r="BA1360" s="24"/>
      <c r="BB1360" s="24"/>
      <c r="BC1360" s="24"/>
      <c r="BD1360" s="24"/>
      <c r="BE1360" s="24"/>
      <c r="BF1360" s="24"/>
      <c r="BG1360" s="24"/>
      <c r="BH1360" s="24"/>
      <c r="BI1360" s="24"/>
      <c r="BJ1360" s="24"/>
      <c r="BK1360" s="24"/>
      <c r="BL1360" s="24"/>
      <c r="BM1360" s="24"/>
      <c r="BN1360" s="24"/>
      <c r="BO1360" s="24"/>
      <c r="BP1360" s="24"/>
      <c r="BQ1360" s="24"/>
      <c r="BR1360" s="24"/>
    </row>
    <row r="1361" spans="1:70" ht="12.75">
      <c r="A1361" s="24"/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  <c r="X1361" s="24"/>
      <c r="Y1361" s="24"/>
      <c r="Z1361" s="24"/>
      <c r="AA1361" s="24"/>
      <c r="AB1361" s="24"/>
      <c r="AC1361" s="24"/>
      <c r="AD1361" s="24"/>
      <c r="AE1361" s="24"/>
      <c r="AF1361" s="24"/>
      <c r="AG1361" s="24"/>
      <c r="AH1361" s="24"/>
      <c r="AI1361" s="24"/>
      <c r="AJ1361" s="24"/>
      <c r="AK1361" s="24"/>
      <c r="AL1361" s="24"/>
      <c r="AM1361" s="24"/>
      <c r="AN1361" s="24"/>
      <c r="AO1361" s="24"/>
      <c r="AP1361" s="24"/>
      <c r="AQ1361" s="24"/>
      <c r="AR1361" s="24"/>
      <c r="AS1361" s="24"/>
      <c r="AT1361" s="24"/>
      <c r="AU1361" s="24"/>
      <c r="AV1361" s="24"/>
      <c r="AW1361" s="24"/>
      <c r="AX1361" s="24"/>
      <c r="AY1361" s="24"/>
      <c r="AZ1361" s="24"/>
      <c r="BA1361" s="24"/>
      <c r="BB1361" s="24"/>
      <c r="BC1361" s="24"/>
      <c r="BD1361" s="24"/>
      <c r="BE1361" s="24"/>
      <c r="BF1361" s="24"/>
      <c r="BG1361" s="24"/>
      <c r="BH1361" s="24"/>
      <c r="BI1361" s="24"/>
      <c r="BJ1361" s="24"/>
      <c r="BK1361" s="24"/>
      <c r="BL1361" s="24"/>
      <c r="BM1361" s="24"/>
      <c r="BN1361" s="24"/>
      <c r="BO1361" s="24"/>
      <c r="BP1361" s="24"/>
      <c r="BQ1361" s="24"/>
      <c r="BR1361" s="24"/>
    </row>
    <row r="1362" spans="1:70" ht="12.75">
      <c r="A1362" s="24"/>
      <c r="B1362" s="24"/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  <c r="X1362" s="24"/>
      <c r="Y1362" s="24"/>
      <c r="Z1362" s="24"/>
      <c r="AA1362" s="24"/>
      <c r="AB1362" s="24"/>
      <c r="AC1362" s="24"/>
      <c r="AD1362" s="24"/>
      <c r="AE1362" s="24"/>
      <c r="AF1362" s="24"/>
      <c r="AG1362" s="24"/>
      <c r="AH1362" s="24"/>
      <c r="AI1362" s="24"/>
      <c r="AJ1362" s="24"/>
      <c r="AK1362" s="24"/>
      <c r="AL1362" s="24"/>
      <c r="AM1362" s="24"/>
      <c r="AN1362" s="24"/>
      <c r="AO1362" s="24"/>
      <c r="AP1362" s="24"/>
      <c r="AQ1362" s="24"/>
      <c r="AR1362" s="24"/>
      <c r="AS1362" s="24"/>
      <c r="AT1362" s="24"/>
      <c r="AU1362" s="24"/>
      <c r="AV1362" s="24"/>
      <c r="AW1362" s="24"/>
      <c r="AX1362" s="24"/>
      <c r="AY1362" s="24"/>
      <c r="AZ1362" s="24"/>
      <c r="BA1362" s="24"/>
      <c r="BB1362" s="24"/>
      <c r="BC1362" s="24"/>
      <c r="BD1362" s="24"/>
      <c r="BE1362" s="24"/>
      <c r="BF1362" s="24"/>
      <c r="BG1362" s="24"/>
      <c r="BH1362" s="24"/>
      <c r="BI1362" s="24"/>
      <c r="BJ1362" s="24"/>
      <c r="BK1362" s="24"/>
      <c r="BL1362" s="24"/>
      <c r="BM1362" s="24"/>
      <c r="BN1362" s="24"/>
      <c r="BO1362" s="24"/>
      <c r="BP1362" s="24"/>
      <c r="BQ1362" s="24"/>
      <c r="BR1362" s="24"/>
    </row>
    <row r="1363" spans="1:70" ht="12.75">
      <c r="A1363" s="24"/>
      <c r="B1363" s="24"/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  <c r="X1363" s="24"/>
      <c r="Y1363" s="24"/>
      <c r="Z1363" s="24"/>
      <c r="AA1363" s="24"/>
      <c r="AB1363" s="24"/>
      <c r="AC1363" s="24"/>
      <c r="AD1363" s="24"/>
      <c r="AE1363" s="24"/>
      <c r="AF1363" s="24"/>
      <c r="AG1363" s="24"/>
      <c r="AH1363" s="24"/>
      <c r="AI1363" s="24"/>
      <c r="AJ1363" s="24"/>
      <c r="AK1363" s="24"/>
      <c r="AL1363" s="24"/>
      <c r="AM1363" s="24"/>
      <c r="AN1363" s="24"/>
      <c r="AO1363" s="24"/>
      <c r="AP1363" s="24"/>
      <c r="AQ1363" s="24"/>
      <c r="AR1363" s="24"/>
      <c r="AS1363" s="24"/>
      <c r="AT1363" s="24"/>
      <c r="AU1363" s="24"/>
      <c r="AV1363" s="24"/>
      <c r="AW1363" s="24"/>
      <c r="AX1363" s="24"/>
      <c r="AY1363" s="24"/>
      <c r="AZ1363" s="24"/>
      <c r="BA1363" s="24"/>
      <c r="BB1363" s="24"/>
      <c r="BC1363" s="24"/>
      <c r="BD1363" s="24"/>
      <c r="BE1363" s="24"/>
      <c r="BF1363" s="24"/>
      <c r="BG1363" s="24"/>
      <c r="BH1363" s="24"/>
      <c r="BI1363" s="24"/>
      <c r="BJ1363" s="24"/>
      <c r="BK1363" s="24"/>
      <c r="BL1363" s="24"/>
      <c r="BM1363" s="24"/>
      <c r="BN1363" s="24"/>
      <c r="BO1363" s="24"/>
      <c r="BP1363" s="24"/>
      <c r="BQ1363" s="24"/>
      <c r="BR1363" s="24"/>
    </row>
    <row r="1364" spans="1:70" ht="12.75">
      <c r="A1364" s="24"/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  <c r="X1364" s="24"/>
      <c r="Y1364" s="24"/>
      <c r="Z1364" s="24"/>
      <c r="AA1364" s="24"/>
      <c r="AB1364" s="24"/>
      <c r="AC1364" s="24"/>
      <c r="AD1364" s="24"/>
      <c r="AE1364" s="24"/>
      <c r="AF1364" s="24"/>
      <c r="AG1364" s="24"/>
      <c r="AH1364" s="24"/>
      <c r="AI1364" s="24"/>
      <c r="AJ1364" s="24"/>
      <c r="AK1364" s="24"/>
      <c r="AL1364" s="24"/>
      <c r="AM1364" s="24"/>
      <c r="AN1364" s="24"/>
      <c r="AO1364" s="24"/>
      <c r="AP1364" s="24"/>
      <c r="AQ1364" s="24"/>
      <c r="AR1364" s="24"/>
      <c r="AS1364" s="24"/>
      <c r="AT1364" s="24"/>
      <c r="AU1364" s="24"/>
      <c r="AV1364" s="24"/>
      <c r="AW1364" s="24"/>
      <c r="AX1364" s="24"/>
      <c r="AY1364" s="24"/>
      <c r="AZ1364" s="24"/>
      <c r="BA1364" s="24"/>
      <c r="BB1364" s="24"/>
      <c r="BC1364" s="24"/>
      <c r="BD1364" s="24"/>
      <c r="BE1364" s="24"/>
      <c r="BF1364" s="24"/>
      <c r="BG1364" s="24"/>
      <c r="BH1364" s="24"/>
      <c r="BI1364" s="24"/>
      <c r="BJ1364" s="24"/>
      <c r="BK1364" s="24"/>
      <c r="BL1364" s="24"/>
      <c r="BM1364" s="24"/>
      <c r="BN1364" s="24"/>
      <c r="BO1364" s="24"/>
      <c r="BP1364" s="24"/>
      <c r="BQ1364" s="24"/>
      <c r="BR1364" s="24"/>
    </row>
    <row r="1365" spans="1:70" ht="12.75">
      <c r="A1365" s="24"/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  <c r="AF1365" s="24"/>
      <c r="AG1365" s="24"/>
      <c r="AH1365" s="24"/>
      <c r="AI1365" s="24"/>
      <c r="AJ1365" s="24"/>
      <c r="AK1365" s="24"/>
      <c r="AL1365" s="24"/>
      <c r="AM1365" s="24"/>
      <c r="AN1365" s="24"/>
      <c r="AO1365" s="24"/>
      <c r="AP1365" s="24"/>
      <c r="AQ1365" s="24"/>
      <c r="AR1365" s="24"/>
      <c r="AS1365" s="24"/>
      <c r="AT1365" s="24"/>
      <c r="AU1365" s="24"/>
      <c r="AV1365" s="24"/>
      <c r="AW1365" s="24"/>
      <c r="AX1365" s="24"/>
      <c r="AY1365" s="24"/>
      <c r="AZ1365" s="24"/>
      <c r="BA1365" s="24"/>
      <c r="BB1365" s="24"/>
      <c r="BC1365" s="24"/>
      <c r="BD1365" s="24"/>
      <c r="BE1365" s="24"/>
      <c r="BF1365" s="24"/>
      <c r="BG1365" s="24"/>
      <c r="BH1365" s="24"/>
      <c r="BI1365" s="24"/>
      <c r="BJ1365" s="24"/>
      <c r="BK1365" s="24"/>
      <c r="BL1365" s="24"/>
      <c r="BM1365" s="24"/>
      <c r="BN1365" s="24"/>
      <c r="BO1365" s="24"/>
      <c r="BP1365" s="24"/>
      <c r="BQ1365" s="24"/>
      <c r="BR1365" s="24"/>
    </row>
    <row r="1366" spans="1:70" ht="12.75">
      <c r="A1366" s="24"/>
      <c r="B1366" s="24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  <c r="AF1366" s="24"/>
      <c r="AG1366" s="24"/>
      <c r="AH1366" s="24"/>
      <c r="AI1366" s="24"/>
      <c r="AJ1366" s="24"/>
      <c r="AK1366" s="24"/>
      <c r="AL1366" s="24"/>
      <c r="AM1366" s="24"/>
      <c r="AN1366" s="24"/>
      <c r="AO1366" s="24"/>
      <c r="AP1366" s="24"/>
      <c r="AQ1366" s="24"/>
      <c r="AR1366" s="24"/>
      <c r="AS1366" s="24"/>
      <c r="AT1366" s="24"/>
      <c r="AU1366" s="24"/>
      <c r="AV1366" s="24"/>
      <c r="AW1366" s="24"/>
      <c r="AX1366" s="24"/>
      <c r="AY1366" s="24"/>
      <c r="AZ1366" s="24"/>
      <c r="BA1366" s="24"/>
      <c r="BB1366" s="24"/>
      <c r="BC1366" s="24"/>
      <c r="BD1366" s="24"/>
      <c r="BE1366" s="24"/>
      <c r="BF1366" s="24"/>
      <c r="BG1366" s="24"/>
      <c r="BH1366" s="24"/>
      <c r="BI1366" s="24"/>
      <c r="BJ1366" s="24"/>
      <c r="BK1366" s="24"/>
      <c r="BL1366" s="24"/>
      <c r="BM1366" s="24"/>
      <c r="BN1366" s="24"/>
      <c r="BO1366" s="24"/>
      <c r="BP1366" s="24"/>
      <c r="BQ1366" s="24"/>
      <c r="BR1366" s="24"/>
    </row>
    <row r="1367" spans="1:70" ht="12.75">
      <c r="A1367" s="24"/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  <c r="AF1367" s="24"/>
      <c r="AG1367" s="24"/>
      <c r="AH1367" s="24"/>
      <c r="AI1367" s="24"/>
      <c r="AJ1367" s="24"/>
      <c r="AK1367" s="24"/>
      <c r="AL1367" s="24"/>
      <c r="AM1367" s="24"/>
      <c r="AN1367" s="24"/>
      <c r="AO1367" s="24"/>
      <c r="AP1367" s="24"/>
      <c r="AQ1367" s="24"/>
      <c r="AR1367" s="24"/>
      <c r="AS1367" s="24"/>
      <c r="AT1367" s="24"/>
      <c r="AU1367" s="24"/>
      <c r="AV1367" s="24"/>
      <c r="AW1367" s="24"/>
      <c r="AX1367" s="24"/>
      <c r="AY1367" s="24"/>
      <c r="AZ1367" s="24"/>
      <c r="BA1367" s="24"/>
      <c r="BB1367" s="24"/>
      <c r="BC1367" s="24"/>
      <c r="BD1367" s="24"/>
      <c r="BE1367" s="24"/>
      <c r="BF1367" s="24"/>
      <c r="BG1367" s="24"/>
      <c r="BH1367" s="24"/>
      <c r="BI1367" s="24"/>
      <c r="BJ1367" s="24"/>
      <c r="BK1367" s="24"/>
      <c r="BL1367" s="24"/>
      <c r="BM1367" s="24"/>
      <c r="BN1367" s="24"/>
      <c r="BO1367" s="24"/>
      <c r="BP1367" s="24"/>
      <c r="BQ1367" s="24"/>
      <c r="BR1367" s="24"/>
    </row>
    <row r="1368" spans="1:70" ht="12.75">
      <c r="A1368" s="24"/>
      <c r="B1368" s="24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/>
      <c r="AC1368" s="24"/>
      <c r="AD1368" s="24"/>
      <c r="AE1368" s="24"/>
      <c r="AF1368" s="24"/>
      <c r="AG1368" s="24"/>
      <c r="AH1368" s="24"/>
      <c r="AI1368" s="24"/>
      <c r="AJ1368" s="24"/>
      <c r="AK1368" s="24"/>
      <c r="AL1368" s="24"/>
      <c r="AM1368" s="24"/>
      <c r="AN1368" s="24"/>
      <c r="AO1368" s="24"/>
      <c r="AP1368" s="24"/>
      <c r="AQ1368" s="24"/>
      <c r="AR1368" s="24"/>
      <c r="AS1368" s="24"/>
      <c r="AT1368" s="24"/>
      <c r="AU1368" s="24"/>
      <c r="AV1368" s="24"/>
      <c r="AW1368" s="24"/>
      <c r="AX1368" s="24"/>
      <c r="AY1368" s="24"/>
      <c r="AZ1368" s="24"/>
      <c r="BA1368" s="24"/>
      <c r="BB1368" s="24"/>
      <c r="BC1368" s="24"/>
      <c r="BD1368" s="24"/>
      <c r="BE1368" s="24"/>
      <c r="BF1368" s="24"/>
      <c r="BG1368" s="24"/>
      <c r="BH1368" s="24"/>
      <c r="BI1368" s="24"/>
      <c r="BJ1368" s="24"/>
      <c r="BK1368" s="24"/>
      <c r="BL1368" s="24"/>
      <c r="BM1368" s="24"/>
      <c r="BN1368" s="24"/>
      <c r="BO1368" s="24"/>
      <c r="BP1368" s="24"/>
      <c r="BQ1368" s="24"/>
      <c r="BR1368" s="24"/>
    </row>
    <row r="1369" spans="1:70" ht="12.75">
      <c r="A1369" s="24"/>
      <c r="B1369" s="24"/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  <c r="X1369" s="24"/>
      <c r="Y1369" s="24"/>
      <c r="Z1369" s="24"/>
      <c r="AA1369" s="24"/>
      <c r="AB1369" s="24"/>
      <c r="AC1369" s="24"/>
      <c r="AD1369" s="24"/>
      <c r="AE1369" s="24"/>
      <c r="AF1369" s="24"/>
      <c r="AG1369" s="24"/>
      <c r="AH1369" s="24"/>
      <c r="AI1369" s="24"/>
      <c r="AJ1369" s="24"/>
      <c r="AK1369" s="24"/>
      <c r="AL1369" s="24"/>
      <c r="AM1369" s="24"/>
      <c r="AN1369" s="24"/>
      <c r="AO1369" s="24"/>
      <c r="AP1369" s="24"/>
      <c r="AQ1369" s="24"/>
      <c r="AR1369" s="24"/>
      <c r="AS1369" s="24"/>
      <c r="AT1369" s="24"/>
      <c r="AU1369" s="24"/>
      <c r="AV1369" s="24"/>
      <c r="AW1369" s="24"/>
      <c r="AX1369" s="24"/>
      <c r="AY1369" s="24"/>
      <c r="AZ1369" s="24"/>
      <c r="BA1369" s="24"/>
      <c r="BB1369" s="24"/>
      <c r="BC1369" s="24"/>
      <c r="BD1369" s="24"/>
      <c r="BE1369" s="24"/>
      <c r="BF1369" s="24"/>
      <c r="BG1369" s="24"/>
      <c r="BH1369" s="24"/>
      <c r="BI1369" s="24"/>
      <c r="BJ1369" s="24"/>
      <c r="BK1369" s="24"/>
      <c r="BL1369" s="24"/>
      <c r="BM1369" s="24"/>
      <c r="BN1369" s="24"/>
      <c r="BO1369" s="24"/>
      <c r="BP1369" s="24"/>
      <c r="BQ1369" s="24"/>
      <c r="BR1369" s="24"/>
    </row>
    <row r="1370" spans="1:70" ht="12.75">
      <c r="A1370" s="24"/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  <c r="X1370" s="24"/>
      <c r="Y1370" s="24"/>
      <c r="Z1370" s="24"/>
      <c r="AA1370" s="24"/>
      <c r="AB1370" s="24"/>
      <c r="AC1370" s="24"/>
      <c r="AD1370" s="24"/>
      <c r="AE1370" s="24"/>
      <c r="AF1370" s="24"/>
      <c r="AG1370" s="24"/>
      <c r="AH1370" s="24"/>
      <c r="AI1370" s="24"/>
      <c r="AJ1370" s="24"/>
      <c r="AK1370" s="24"/>
      <c r="AL1370" s="24"/>
      <c r="AM1370" s="24"/>
      <c r="AN1370" s="24"/>
      <c r="AO1370" s="24"/>
      <c r="AP1370" s="24"/>
      <c r="AQ1370" s="24"/>
      <c r="AR1370" s="24"/>
      <c r="AS1370" s="24"/>
      <c r="AT1370" s="24"/>
      <c r="AU1370" s="24"/>
      <c r="AV1370" s="24"/>
      <c r="AW1370" s="24"/>
      <c r="AX1370" s="24"/>
      <c r="AY1370" s="24"/>
      <c r="AZ1370" s="24"/>
      <c r="BA1370" s="24"/>
      <c r="BB1370" s="24"/>
      <c r="BC1370" s="24"/>
      <c r="BD1370" s="24"/>
      <c r="BE1370" s="24"/>
      <c r="BF1370" s="24"/>
      <c r="BG1370" s="24"/>
      <c r="BH1370" s="24"/>
      <c r="BI1370" s="24"/>
      <c r="BJ1370" s="24"/>
      <c r="BK1370" s="24"/>
      <c r="BL1370" s="24"/>
      <c r="BM1370" s="24"/>
      <c r="BN1370" s="24"/>
      <c r="BO1370" s="24"/>
      <c r="BP1370" s="24"/>
      <c r="BQ1370" s="24"/>
      <c r="BR1370" s="24"/>
    </row>
    <row r="1371" spans="1:70" ht="12.75">
      <c r="A1371" s="24"/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  <c r="X1371" s="24"/>
      <c r="Y1371" s="24"/>
      <c r="Z1371" s="24"/>
      <c r="AA1371" s="24"/>
      <c r="AB1371" s="24"/>
      <c r="AC1371" s="24"/>
      <c r="AD1371" s="24"/>
      <c r="AE1371" s="24"/>
      <c r="AF1371" s="24"/>
      <c r="AG1371" s="24"/>
      <c r="AH1371" s="24"/>
      <c r="AI1371" s="24"/>
      <c r="AJ1371" s="24"/>
      <c r="AK1371" s="24"/>
      <c r="AL1371" s="24"/>
      <c r="AM1371" s="24"/>
      <c r="AN1371" s="24"/>
      <c r="AO1371" s="24"/>
      <c r="AP1371" s="24"/>
      <c r="AQ1371" s="24"/>
      <c r="AR1371" s="24"/>
      <c r="AS1371" s="24"/>
      <c r="AT1371" s="24"/>
      <c r="AU1371" s="24"/>
      <c r="AV1371" s="24"/>
      <c r="AW1371" s="24"/>
      <c r="AX1371" s="24"/>
      <c r="AY1371" s="24"/>
      <c r="AZ1371" s="24"/>
      <c r="BA1371" s="24"/>
      <c r="BB1371" s="24"/>
      <c r="BC1371" s="24"/>
      <c r="BD1371" s="24"/>
      <c r="BE1371" s="24"/>
      <c r="BF1371" s="24"/>
      <c r="BG1371" s="24"/>
      <c r="BH1371" s="24"/>
      <c r="BI1371" s="24"/>
      <c r="BJ1371" s="24"/>
      <c r="BK1371" s="24"/>
      <c r="BL1371" s="24"/>
      <c r="BM1371" s="24"/>
      <c r="BN1371" s="24"/>
      <c r="BO1371" s="24"/>
      <c r="BP1371" s="24"/>
      <c r="BQ1371" s="24"/>
      <c r="BR1371" s="24"/>
    </row>
    <row r="1372" spans="1:70" ht="12.75">
      <c r="A1372" s="24"/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  <c r="X1372" s="24"/>
      <c r="Y1372" s="24"/>
      <c r="Z1372" s="24"/>
      <c r="AA1372" s="24"/>
      <c r="AB1372" s="24"/>
      <c r="AC1372" s="24"/>
      <c r="AD1372" s="24"/>
      <c r="AE1372" s="24"/>
      <c r="AF1372" s="24"/>
      <c r="AG1372" s="24"/>
      <c r="AH1372" s="24"/>
      <c r="AI1372" s="24"/>
      <c r="AJ1372" s="24"/>
      <c r="AK1372" s="24"/>
      <c r="AL1372" s="24"/>
      <c r="AM1372" s="24"/>
      <c r="AN1372" s="24"/>
      <c r="AO1372" s="24"/>
      <c r="AP1372" s="24"/>
      <c r="AQ1372" s="24"/>
      <c r="AR1372" s="24"/>
      <c r="AS1372" s="24"/>
      <c r="AT1372" s="24"/>
      <c r="AU1372" s="24"/>
      <c r="AV1372" s="24"/>
      <c r="AW1372" s="24"/>
      <c r="AX1372" s="24"/>
      <c r="AY1372" s="24"/>
      <c r="AZ1372" s="24"/>
      <c r="BA1372" s="24"/>
      <c r="BB1372" s="24"/>
      <c r="BC1372" s="24"/>
      <c r="BD1372" s="24"/>
      <c r="BE1372" s="24"/>
      <c r="BF1372" s="24"/>
      <c r="BG1372" s="24"/>
      <c r="BH1372" s="24"/>
      <c r="BI1372" s="24"/>
      <c r="BJ1372" s="24"/>
      <c r="BK1372" s="24"/>
      <c r="BL1372" s="24"/>
      <c r="BM1372" s="24"/>
      <c r="BN1372" s="24"/>
      <c r="BO1372" s="24"/>
      <c r="BP1372" s="24"/>
      <c r="BQ1372" s="24"/>
      <c r="BR1372" s="24"/>
    </row>
    <row r="1373" spans="1:70" ht="12.75">
      <c r="A1373" s="24"/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  <c r="X1373" s="24"/>
      <c r="Y1373" s="24"/>
      <c r="Z1373" s="24"/>
      <c r="AA1373" s="24"/>
      <c r="AB1373" s="24"/>
      <c r="AC1373" s="24"/>
      <c r="AD1373" s="24"/>
      <c r="AE1373" s="24"/>
      <c r="AF1373" s="24"/>
      <c r="AG1373" s="24"/>
      <c r="AH1373" s="24"/>
      <c r="AI1373" s="24"/>
      <c r="AJ1373" s="24"/>
      <c r="AK1373" s="24"/>
      <c r="AL1373" s="24"/>
      <c r="AM1373" s="24"/>
      <c r="AN1373" s="24"/>
      <c r="AO1373" s="24"/>
      <c r="AP1373" s="24"/>
      <c r="AQ1373" s="24"/>
      <c r="AR1373" s="24"/>
      <c r="AS1373" s="24"/>
      <c r="AT1373" s="24"/>
      <c r="AU1373" s="24"/>
      <c r="AV1373" s="24"/>
      <c r="AW1373" s="24"/>
      <c r="AX1373" s="24"/>
      <c r="AY1373" s="24"/>
      <c r="AZ1373" s="24"/>
      <c r="BA1373" s="24"/>
      <c r="BB1373" s="24"/>
      <c r="BC1373" s="24"/>
      <c r="BD1373" s="24"/>
      <c r="BE1373" s="24"/>
      <c r="BF1373" s="24"/>
      <c r="BG1373" s="24"/>
      <c r="BH1373" s="24"/>
      <c r="BI1373" s="24"/>
      <c r="BJ1373" s="24"/>
      <c r="BK1373" s="24"/>
      <c r="BL1373" s="24"/>
      <c r="BM1373" s="24"/>
      <c r="BN1373" s="24"/>
      <c r="BO1373" s="24"/>
      <c r="BP1373" s="24"/>
      <c r="BQ1373" s="24"/>
      <c r="BR1373" s="24"/>
    </row>
    <row r="1374" spans="1:70" ht="12.75">
      <c r="A1374" s="24"/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  <c r="X1374" s="24"/>
      <c r="Y1374" s="24"/>
      <c r="Z1374" s="24"/>
      <c r="AA1374" s="24"/>
      <c r="AB1374" s="24"/>
      <c r="AC1374" s="24"/>
      <c r="AD1374" s="24"/>
      <c r="AE1374" s="24"/>
      <c r="AF1374" s="24"/>
      <c r="AG1374" s="24"/>
      <c r="AH1374" s="24"/>
      <c r="AI1374" s="24"/>
      <c r="AJ1374" s="24"/>
      <c r="AK1374" s="24"/>
      <c r="AL1374" s="24"/>
      <c r="AM1374" s="24"/>
      <c r="AN1374" s="24"/>
      <c r="AO1374" s="24"/>
      <c r="AP1374" s="24"/>
      <c r="AQ1374" s="24"/>
      <c r="AR1374" s="24"/>
      <c r="AS1374" s="24"/>
      <c r="AT1374" s="24"/>
      <c r="AU1374" s="24"/>
      <c r="AV1374" s="24"/>
      <c r="AW1374" s="24"/>
      <c r="AX1374" s="24"/>
      <c r="AY1374" s="24"/>
      <c r="AZ1374" s="24"/>
      <c r="BA1374" s="24"/>
      <c r="BB1374" s="24"/>
      <c r="BC1374" s="24"/>
      <c r="BD1374" s="24"/>
      <c r="BE1374" s="24"/>
      <c r="BF1374" s="24"/>
      <c r="BG1374" s="24"/>
      <c r="BH1374" s="24"/>
      <c r="BI1374" s="24"/>
      <c r="BJ1374" s="24"/>
      <c r="BK1374" s="24"/>
      <c r="BL1374" s="24"/>
      <c r="BM1374" s="24"/>
      <c r="BN1374" s="24"/>
      <c r="BO1374" s="24"/>
      <c r="BP1374" s="24"/>
      <c r="BQ1374" s="24"/>
      <c r="BR1374" s="24"/>
    </row>
    <row r="1375" spans="1:70" ht="12.75">
      <c r="A1375" s="24"/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  <c r="X1375" s="24"/>
      <c r="Y1375" s="24"/>
      <c r="Z1375" s="24"/>
      <c r="AA1375" s="24"/>
      <c r="AB1375" s="24"/>
      <c r="AC1375" s="24"/>
      <c r="AD1375" s="24"/>
      <c r="AE1375" s="24"/>
      <c r="AF1375" s="24"/>
      <c r="AG1375" s="24"/>
      <c r="AH1375" s="24"/>
      <c r="AI1375" s="24"/>
      <c r="AJ1375" s="24"/>
      <c r="AK1375" s="24"/>
      <c r="AL1375" s="24"/>
      <c r="AM1375" s="24"/>
      <c r="AN1375" s="24"/>
      <c r="AO1375" s="24"/>
      <c r="AP1375" s="24"/>
      <c r="AQ1375" s="24"/>
      <c r="AR1375" s="24"/>
      <c r="AS1375" s="24"/>
      <c r="AT1375" s="24"/>
      <c r="AU1375" s="24"/>
      <c r="AV1375" s="24"/>
      <c r="AW1375" s="24"/>
      <c r="AX1375" s="24"/>
      <c r="AY1375" s="24"/>
      <c r="AZ1375" s="24"/>
      <c r="BA1375" s="24"/>
      <c r="BB1375" s="24"/>
      <c r="BC1375" s="24"/>
      <c r="BD1375" s="24"/>
      <c r="BE1375" s="24"/>
      <c r="BF1375" s="24"/>
      <c r="BG1375" s="24"/>
      <c r="BH1375" s="24"/>
      <c r="BI1375" s="24"/>
      <c r="BJ1375" s="24"/>
      <c r="BK1375" s="24"/>
      <c r="BL1375" s="24"/>
      <c r="BM1375" s="24"/>
      <c r="BN1375" s="24"/>
      <c r="BO1375" s="24"/>
      <c r="BP1375" s="24"/>
      <c r="BQ1375" s="24"/>
      <c r="BR1375" s="24"/>
    </row>
    <row r="1376" spans="1:70" ht="12.75">
      <c r="A1376" s="24"/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  <c r="X1376" s="24"/>
      <c r="Y1376" s="24"/>
      <c r="Z1376" s="24"/>
      <c r="AA1376" s="24"/>
      <c r="AB1376" s="24"/>
      <c r="AC1376" s="24"/>
      <c r="AD1376" s="24"/>
      <c r="AE1376" s="24"/>
      <c r="AF1376" s="24"/>
      <c r="AG1376" s="24"/>
      <c r="AH1376" s="24"/>
      <c r="AI1376" s="24"/>
      <c r="AJ1376" s="24"/>
      <c r="AK1376" s="24"/>
      <c r="AL1376" s="24"/>
      <c r="AM1376" s="24"/>
      <c r="AN1376" s="24"/>
      <c r="AO1376" s="24"/>
      <c r="AP1376" s="24"/>
      <c r="AQ1376" s="24"/>
      <c r="AR1376" s="24"/>
      <c r="AS1376" s="24"/>
      <c r="AT1376" s="24"/>
      <c r="AU1376" s="24"/>
      <c r="AV1376" s="24"/>
      <c r="AW1376" s="24"/>
      <c r="AX1376" s="24"/>
      <c r="AY1376" s="24"/>
      <c r="AZ1376" s="24"/>
      <c r="BA1376" s="24"/>
      <c r="BB1376" s="24"/>
      <c r="BC1376" s="24"/>
      <c r="BD1376" s="24"/>
      <c r="BE1376" s="24"/>
      <c r="BF1376" s="24"/>
      <c r="BG1376" s="24"/>
      <c r="BH1376" s="24"/>
      <c r="BI1376" s="24"/>
      <c r="BJ1376" s="24"/>
      <c r="BK1376" s="24"/>
      <c r="BL1376" s="24"/>
      <c r="BM1376" s="24"/>
      <c r="BN1376" s="24"/>
      <c r="BO1376" s="24"/>
      <c r="BP1376" s="24"/>
      <c r="BQ1376" s="24"/>
      <c r="BR1376" s="24"/>
    </row>
    <row r="1377" spans="1:70" ht="12.75">
      <c r="A1377" s="24"/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  <c r="X1377" s="24"/>
      <c r="Y1377" s="24"/>
      <c r="Z1377" s="24"/>
      <c r="AA1377" s="24"/>
      <c r="AB1377" s="24"/>
      <c r="AC1377" s="24"/>
      <c r="AD1377" s="24"/>
      <c r="AE1377" s="24"/>
      <c r="AF1377" s="24"/>
      <c r="AG1377" s="24"/>
      <c r="AH1377" s="24"/>
      <c r="AI1377" s="24"/>
      <c r="AJ1377" s="24"/>
      <c r="AK1377" s="24"/>
      <c r="AL1377" s="24"/>
      <c r="AM1377" s="24"/>
      <c r="AN1377" s="24"/>
      <c r="AO1377" s="24"/>
      <c r="AP1377" s="24"/>
      <c r="AQ1377" s="24"/>
      <c r="AR1377" s="24"/>
      <c r="AS1377" s="24"/>
      <c r="AT1377" s="24"/>
      <c r="AU1377" s="24"/>
      <c r="AV1377" s="24"/>
      <c r="AW1377" s="24"/>
      <c r="AX1377" s="24"/>
      <c r="AY1377" s="24"/>
      <c r="AZ1377" s="24"/>
      <c r="BA1377" s="24"/>
      <c r="BB1377" s="24"/>
      <c r="BC1377" s="24"/>
      <c r="BD1377" s="24"/>
      <c r="BE1377" s="24"/>
      <c r="BF1377" s="24"/>
      <c r="BG1377" s="24"/>
      <c r="BH1377" s="24"/>
      <c r="BI1377" s="24"/>
      <c r="BJ1377" s="24"/>
      <c r="BK1377" s="24"/>
      <c r="BL1377" s="24"/>
      <c r="BM1377" s="24"/>
      <c r="BN1377" s="24"/>
      <c r="BO1377" s="24"/>
      <c r="BP1377" s="24"/>
      <c r="BQ1377" s="24"/>
      <c r="BR1377" s="24"/>
    </row>
    <row r="1378" spans="1:70" ht="12.75">
      <c r="A1378" s="24"/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  <c r="X1378" s="24"/>
      <c r="Y1378" s="24"/>
      <c r="Z1378" s="24"/>
      <c r="AA1378" s="24"/>
      <c r="AB1378" s="24"/>
      <c r="AC1378" s="24"/>
      <c r="AD1378" s="24"/>
      <c r="AE1378" s="24"/>
      <c r="AF1378" s="24"/>
      <c r="AG1378" s="24"/>
      <c r="AH1378" s="24"/>
      <c r="AI1378" s="24"/>
      <c r="AJ1378" s="24"/>
      <c r="AK1378" s="24"/>
      <c r="AL1378" s="24"/>
      <c r="AM1378" s="24"/>
      <c r="AN1378" s="24"/>
      <c r="AO1378" s="24"/>
      <c r="AP1378" s="24"/>
      <c r="AQ1378" s="24"/>
      <c r="AR1378" s="24"/>
      <c r="AS1378" s="24"/>
      <c r="AT1378" s="24"/>
      <c r="AU1378" s="24"/>
      <c r="AV1378" s="24"/>
      <c r="AW1378" s="24"/>
      <c r="AX1378" s="24"/>
      <c r="AY1378" s="24"/>
      <c r="AZ1378" s="24"/>
      <c r="BA1378" s="24"/>
      <c r="BB1378" s="24"/>
      <c r="BC1378" s="24"/>
      <c r="BD1378" s="24"/>
      <c r="BE1378" s="24"/>
      <c r="BF1378" s="24"/>
      <c r="BG1378" s="24"/>
      <c r="BH1378" s="24"/>
      <c r="BI1378" s="24"/>
      <c r="BJ1378" s="24"/>
      <c r="BK1378" s="24"/>
      <c r="BL1378" s="24"/>
      <c r="BM1378" s="24"/>
      <c r="BN1378" s="24"/>
      <c r="BO1378" s="24"/>
      <c r="BP1378" s="24"/>
      <c r="BQ1378" s="24"/>
      <c r="BR1378" s="24"/>
    </row>
    <row r="1379" spans="1:70" ht="12.75">
      <c r="A1379" s="24"/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  <c r="T1379" s="24"/>
      <c r="U1379" s="24"/>
      <c r="V1379" s="24"/>
      <c r="W1379" s="24"/>
      <c r="X1379" s="24"/>
      <c r="Y1379" s="24"/>
      <c r="Z1379" s="24"/>
      <c r="AA1379" s="24"/>
      <c r="AB1379" s="24"/>
      <c r="AC1379" s="24"/>
      <c r="AD1379" s="24"/>
      <c r="AE1379" s="24"/>
      <c r="AF1379" s="24"/>
      <c r="AG1379" s="24"/>
      <c r="AH1379" s="24"/>
      <c r="AI1379" s="24"/>
      <c r="AJ1379" s="24"/>
      <c r="AK1379" s="24"/>
      <c r="AL1379" s="24"/>
      <c r="AM1379" s="24"/>
      <c r="AN1379" s="24"/>
      <c r="AO1379" s="24"/>
      <c r="AP1379" s="24"/>
      <c r="AQ1379" s="24"/>
      <c r="AR1379" s="24"/>
      <c r="AS1379" s="24"/>
      <c r="AT1379" s="24"/>
      <c r="AU1379" s="24"/>
      <c r="AV1379" s="24"/>
      <c r="AW1379" s="24"/>
      <c r="AX1379" s="24"/>
      <c r="AY1379" s="24"/>
      <c r="AZ1379" s="24"/>
      <c r="BA1379" s="24"/>
      <c r="BB1379" s="24"/>
      <c r="BC1379" s="24"/>
      <c r="BD1379" s="24"/>
      <c r="BE1379" s="24"/>
      <c r="BF1379" s="24"/>
      <c r="BG1379" s="24"/>
      <c r="BH1379" s="24"/>
      <c r="BI1379" s="24"/>
      <c r="BJ1379" s="24"/>
      <c r="BK1379" s="24"/>
      <c r="BL1379" s="24"/>
      <c r="BM1379" s="24"/>
      <c r="BN1379" s="24"/>
      <c r="BO1379" s="24"/>
      <c r="BP1379" s="24"/>
      <c r="BQ1379" s="24"/>
      <c r="BR1379" s="24"/>
    </row>
    <row r="1380" spans="1:70" ht="12.75">
      <c r="A1380" s="24"/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  <c r="X1380" s="24"/>
      <c r="Y1380" s="24"/>
      <c r="Z1380" s="24"/>
      <c r="AA1380" s="24"/>
      <c r="AB1380" s="24"/>
      <c r="AC1380" s="24"/>
      <c r="AD1380" s="24"/>
      <c r="AE1380" s="24"/>
      <c r="AF1380" s="24"/>
      <c r="AG1380" s="24"/>
      <c r="AH1380" s="24"/>
      <c r="AI1380" s="24"/>
      <c r="AJ1380" s="24"/>
      <c r="AK1380" s="24"/>
      <c r="AL1380" s="24"/>
      <c r="AM1380" s="24"/>
      <c r="AN1380" s="24"/>
      <c r="AO1380" s="24"/>
      <c r="AP1380" s="24"/>
      <c r="AQ1380" s="24"/>
      <c r="AR1380" s="24"/>
      <c r="AS1380" s="24"/>
      <c r="AT1380" s="24"/>
      <c r="AU1380" s="24"/>
      <c r="AV1380" s="24"/>
      <c r="AW1380" s="24"/>
      <c r="AX1380" s="24"/>
      <c r="AY1380" s="24"/>
      <c r="AZ1380" s="24"/>
      <c r="BA1380" s="24"/>
      <c r="BB1380" s="24"/>
      <c r="BC1380" s="24"/>
      <c r="BD1380" s="24"/>
      <c r="BE1380" s="24"/>
      <c r="BF1380" s="24"/>
      <c r="BG1380" s="24"/>
      <c r="BH1380" s="24"/>
      <c r="BI1380" s="24"/>
      <c r="BJ1380" s="24"/>
      <c r="BK1380" s="24"/>
      <c r="BL1380" s="24"/>
      <c r="BM1380" s="24"/>
      <c r="BN1380" s="24"/>
      <c r="BO1380" s="24"/>
      <c r="BP1380" s="24"/>
      <c r="BQ1380" s="24"/>
      <c r="BR1380" s="24"/>
    </row>
    <row r="1381" spans="1:70" ht="12.75">
      <c r="A1381" s="24"/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  <c r="X1381" s="24"/>
      <c r="Y1381" s="24"/>
      <c r="Z1381" s="24"/>
      <c r="AA1381" s="24"/>
      <c r="AB1381" s="24"/>
      <c r="AC1381" s="24"/>
      <c r="AD1381" s="24"/>
      <c r="AE1381" s="24"/>
      <c r="AF1381" s="24"/>
      <c r="AG1381" s="24"/>
      <c r="AH1381" s="24"/>
      <c r="AI1381" s="24"/>
      <c r="AJ1381" s="24"/>
      <c r="AK1381" s="24"/>
      <c r="AL1381" s="24"/>
      <c r="AM1381" s="24"/>
      <c r="AN1381" s="24"/>
      <c r="AO1381" s="24"/>
      <c r="AP1381" s="24"/>
      <c r="AQ1381" s="24"/>
      <c r="AR1381" s="24"/>
      <c r="AS1381" s="24"/>
      <c r="AT1381" s="24"/>
      <c r="AU1381" s="24"/>
      <c r="AV1381" s="24"/>
      <c r="AW1381" s="24"/>
      <c r="AX1381" s="24"/>
      <c r="AY1381" s="24"/>
      <c r="AZ1381" s="24"/>
      <c r="BA1381" s="24"/>
      <c r="BB1381" s="24"/>
      <c r="BC1381" s="24"/>
      <c r="BD1381" s="24"/>
      <c r="BE1381" s="24"/>
      <c r="BF1381" s="24"/>
      <c r="BG1381" s="24"/>
      <c r="BH1381" s="24"/>
      <c r="BI1381" s="24"/>
      <c r="BJ1381" s="24"/>
      <c r="BK1381" s="24"/>
      <c r="BL1381" s="24"/>
      <c r="BM1381" s="24"/>
      <c r="BN1381" s="24"/>
      <c r="BO1381" s="24"/>
      <c r="BP1381" s="24"/>
      <c r="BQ1381" s="24"/>
      <c r="BR1381" s="24"/>
    </row>
    <row r="1382" spans="1:70" ht="12.75">
      <c r="A1382" s="24"/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  <c r="X1382" s="24"/>
      <c r="Y1382" s="24"/>
      <c r="Z1382" s="24"/>
      <c r="AA1382" s="24"/>
      <c r="AB1382" s="24"/>
      <c r="AC1382" s="24"/>
      <c r="AD1382" s="24"/>
      <c r="AE1382" s="24"/>
      <c r="AF1382" s="24"/>
      <c r="AG1382" s="24"/>
      <c r="AH1382" s="24"/>
      <c r="AI1382" s="24"/>
      <c r="AJ1382" s="24"/>
      <c r="AK1382" s="24"/>
      <c r="AL1382" s="24"/>
      <c r="AM1382" s="24"/>
      <c r="AN1382" s="24"/>
      <c r="AO1382" s="24"/>
      <c r="AP1382" s="24"/>
      <c r="AQ1382" s="24"/>
      <c r="AR1382" s="24"/>
      <c r="AS1382" s="24"/>
      <c r="AT1382" s="24"/>
      <c r="AU1382" s="24"/>
      <c r="AV1382" s="24"/>
      <c r="AW1382" s="24"/>
      <c r="AX1382" s="24"/>
      <c r="AY1382" s="24"/>
      <c r="AZ1382" s="24"/>
      <c r="BA1382" s="24"/>
      <c r="BB1382" s="24"/>
      <c r="BC1382" s="24"/>
      <c r="BD1382" s="24"/>
      <c r="BE1382" s="24"/>
      <c r="BF1382" s="24"/>
      <c r="BG1382" s="24"/>
      <c r="BH1382" s="24"/>
      <c r="BI1382" s="24"/>
      <c r="BJ1382" s="24"/>
      <c r="BK1382" s="24"/>
      <c r="BL1382" s="24"/>
      <c r="BM1382" s="24"/>
      <c r="BN1382" s="24"/>
      <c r="BO1382" s="24"/>
      <c r="BP1382" s="24"/>
      <c r="BQ1382" s="24"/>
      <c r="BR1382" s="24"/>
    </row>
    <row r="1383" spans="1:70" ht="12.75">
      <c r="A1383" s="24"/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  <c r="X1383" s="24"/>
      <c r="Y1383" s="24"/>
      <c r="Z1383" s="24"/>
      <c r="AA1383" s="24"/>
      <c r="AB1383" s="24"/>
      <c r="AC1383" s="24"/>
      <c r="AD1383" s="24"/>
      <c r="AE1383" s="24"/>
      <c r="AF1383" s="24"/>
      <c r="AG1383" s="24"/>
      <c r="AH1383" s="24"/>
      <c r="AI1383" s="24"/>
      <c r="AJ1383" s="24"/>
      <c r="AK1383" s="24"/>
      <c r="AL1383" s="24"/>
      <c r="AM1383" s="24"/>
      <c r="AN1383" s="24"/>
      <c r="AO1383" s="24"/>
      <c r="AP1383" s="24"/>
      <c r="AQ1383" s="24"/>
      <c r="AR1383" s="24"/>
      <c r="AS1383" s="24"/>
      <c r="AT1383" s="24"/>
      <c r="AU1383" s="24"/>
      <c r="AV1383" s="24"/>
      <c r="AW1383" s="24"/>
      <c r="AX1383" s="24"/>
      <c r="AY1383" s="24"/>
      <c r="AZ1383" s="24"/>
      <c r="BA1383" s="24"/>
      <c r="BB1383" s="24"/>
      <c r="BC1383" s="24"/>
      <c r="BD1383" s="24"/>
      <c r="BE1383" s="24"/>
      <c r="BF1383" s="24"/>
      <c r="BG1383" s="24"/>
      <c r="BH1383" s="24"/>
      <c r="BI1383" s="24"/>
      <c r="BJ1383" s="24"/>
      <c r="BK1383" s="24"/>
      <c r="BL1383" s="24"/>
      <c r="BM1383" s="24"/>
      <c r="BN1383" s="24"/>
      <c r="BO1383" s="24"/>
      <c r="BP1383" s="24"/>
      <c r="BQ1383" s="24"/>
      <c r="BR1383" s="24"/>
    </row>
    <row r="1384" spans="1:70" ht="12.75">
      <c r="A1384" s="24"/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  <c r="X1384" s="24"/>
      <c r="Y1384" s="24"/>
      <c r="Z1384" s="24"/>
      <c r="AA1384" s="24"/>
      <c r="AB1384" s="24"/>
      <c r="AC1384" s="24"/>
      <c r="AD1384" s="24"/>
      <c r="AE1384" s="24"/>
      <c r="AF1384" s="24"/>
      <c r="AG1384" s="24"/>
      <c r="AH1384" s="24"/>
      <c r="AI1384" s="24"/>
      <c r="AJ1384" s="24"/>
      <c r="AK1384" s="24"/>
      <c r="AL1384" s="24"/>
      <c r="AM1384" s="24"/>
      <c r="AN1384" s="24"/>
      <c r="AO1384" s="24"/>
      <c r="AP1384" s="24"/>
      <c r="AQ1384" s="24"/>
      <c r="AR1384" s="24"/>
      <c r="AS1384" s="24"/>
      <c r="AT1384" s="24"/>
      <c r="AU1384" s="24"/>
      <c r="AV1384" s="24"/>
      <c r="AW1384" s="24"/>
      <c r="AX1384" s="24"/>
      <c r="AY1384" s="24"/>
      <c r="AZ1384" s="24"/>
      <c r="BA1384" s="24"/>
      <c r="BB1384" s="24"/>
      <c r="BC1384" s="24"/>
      <c r="BD1384" s="24"/>
      <c r="BE1384" s="24"/>
      <c r="BF1384" s="24"/>
      <c r="BG1384" s="24"/>
      <c r="BH1384" s="24"/>
      <c r="BI1384" s="24"/>
      <c r="BJ1384" s="24"/>
      <c r="BK1384" s="24"/>
      <c r="BL1384" s="24"/>
      <c r="BM1384" s="24"/>
      <c r="BN1384" s="24"/>
      <c r="BO1384" s="24"/>
      <c r="BP1384" s="24"/>
      <c r="BQ1384" s="24"/>
      <c r="BR1384" s="24"/>
    </row>
    <row r="1385" spans="1:70" ht="12.75">
      <c r="A1385" s="24"/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  <c r="AF1385" s="24"/>
      <c r="AG1385" s="24"/>
      <c r="AH1385" s="24"/>
      <c r="AI1385" s="24"/>
      <c r="AJ1385" s="24"/>
      <c r="AK1385" s="24"/>
      <c r="AL1385" s="24"/>
      <c r="AM1385" s="24"/>
      <c r="AN1385" s="24"/>
      <c r="AO1385" s="24"/>
      <c r="AP1385" s="24"/>
      <c r="AQ1385" s="24"/>
      <c r="AR1385" s="24"/>
      <c r="AS1385" s="24"/>
      <c r="AT1385" s="24"/>
      <c r="AU1385" s="24"/>
      <c r="AV1385" s="24"/>
      <c r="AW1385" s="24"/>
      <c r="AX1385" s="24"/>
      <c r="AY1385" s="24"/>
      <c r="AZ1385" s="24"/>
      <c r="BA1385" s="24"/>
      <c r="BB1385" s="24"/>
      <c r="BC1385" s="24"/>
      <c r="BD1385" s="24"/>
      <c r="BE1385" s="24"/>
      <c r="BF1385" s="24"/>
      <c r="BG1385" s="24"/>
      <c r="BH1385" s="24"/>
      <c r="BI1385" s="24"/>
      <c r="BJ1385" s="24"/>
      <c r="BK1385" s="24"/>
      <c r="BL1385" s="24"/>
      <c r="BM1385" s="24"/>
      <c r="BN1385" s="24"/>
      <c r="BO1385" s="24"/>
      <c r="BP1385" s="24"/>
      <c r="BQ1385" s="24"/>
      <c r="BR1385" s="24"/>
    </row>
    <row r="1386" spans="1:70" ht="12.75">
      <c r="A1386" s="24"/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  <c r="W1386" s="24"/>
      <c r="X1386" s="24"/>
      <c r="Y1386" s="24"/>
      <c r="Z1386" s="24"/>
      <c r="AA1386" s="24"/>
      <c r="AB1386" s="24"/>
      <c r="AC1386" s="24"/>
      <c r="AD1386" s="24"/>
      <c r="AE1386" s="24"/>
      <c r="AF1386" s="24"/>
      <c r="AG1386" s="24"/>
      <c r="AH1386" s="24"/>
      <c r="AI1386" s="24"/>
      <c r="AJ1386" s="24"/>
      <c r="AK1386" s="24"/>
      <c r="AL1386" s="24"/>
      <c r="AM1386" s="24"/>
      <c r="AN1386" s="24"/>
      <c r="AO1386" s="24"/>
      <c r="AP1386" s="24"/>
      <c r="AQ1386" s="24"/>
      <c r="AR1386" s="24"/>
      <c r="AS1386" s="24"/>
      <c r="AT1386" s="24"/>
      <c r="AU1386" s="24"/>
      <c r="AV1386" s="24"/>
      <c r="AW1386" s="24"/>
      <c r="AX1386" s="24"/>
      <c r="AY1386" s="24"/>
      <c r="AZ1386" s="24"/>
      <c r="BA1386" s="24"/>
      <c r="BB1386" s="24"/>
      <c r="BC1386" s="24"/>
      <c r="BD1386" s="24"/>
      <c r="BE1386" s="24"/>
      <c r="BF1386" s="24"/>
      <c r="BG1386" s="24"/>
      <c r="BH1386" s="24"/>
      <c r="BI1386" s="24"/>
      <c r="BJ1386" s="24"/>
      <c r="BK1386" s="24"/>
      <c r="BL1386" s="24"/>
      <c r="BM1386" s="24"/>
      <c r="BN1386" s="24"/>
      <c r="BO1386" s="24"/>
      <c r="BP1386" s="24"/>
      <c r="BQ1386" s="24"/>
      <c r="BR1386" s="24"/>
    </row>
    <row r="1387" spans="1:70" ht="12.75">
      <c r="A1387" s="24"/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  <c r="W1387" s="24"/>
      <c r="X1387" s="24"/>
      <c r="Y1387" s="24"/>
      <c r="Z1387" s="24"/>
      <c r="AA1387" s="24"/>
      <c r="AB1387" s="24"/>
      <c r="AC1387" s="24"/>
      <c r="AD1387" s="24"/>
      <c r="AE1387" s="24"/>
      <c r="AF1387" s="24"/>
      <c r="AG1387" s="24"/>
      <c r="AH1387" s="24"/>
      <c r="AI1387" s="24"/>
      <c r="AJ1387" s="24"/>
      <c r="AK1387" s="24"/>
      <c r="AL1387" s="24"/>
      <c r="AM1387" s="24"/>
      <c r="AN1387" s="24"/>
      <c r="AO1387" s="24"/>
      <c r="AP1387" s="24"/>
      <c r="AQ1387" s="24"/>
      <c r="AR1387" s="24"/>
      <c r="AS1387" s="24"/>
      <c r="AT1387" s="24"/>
      <c r="AU1387" s="24"/>
      <c r="AV1387" s="24"/>
      <c r="AW1387" s="24"/>
      <c r="AX1387" s="24"/>
      <c r="AY1387" s="24"/>
      <c r="AZ1387" s="24"/>
      <c r="BA1387" s="24"/>
      <c r="BB1387" s="24"/>
      <c r="BC1387" s="24"/>
      <c r="BD1387" s="24"/>
      <c r="BE1387" s="24"/>
      <c r="BF1387" s="24"/>
      <c r="BG1387" s="24"/>
      <c r="BH1387" s="24"/>
      <c r="BI1387" s="24"/>
      <c r="BJ1387" s="24"/>
      <c r="BK1387" s="24"/>
      <c r="BL1387" s="24"/>
      <c r="BM1387" s="24"/>
      <c r="BN1387" s="24"/>
      <c r="BO1387" s="24"/>
      <c r="BP1387" s="24"/>
      <c r="BQ1387" s="24"/>
      <c r="BR1387" s="24"/>
    </row>
    <row r="1388" spans="1:70" ht="12.75">
      <c r="A1388" s="24"/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  <c r="W1388" s="24"/>
      <c r="X1388" s="24"/>
      <c r="Y1388" s="24"/>
      <c r="Z1388" s="24"/>
      <c r="AA1388" s="24"/>
      <c r="AB1388" s="24"/>
      <c r="AC1388" s="24"/>
      <c r="AD1388" s="24"/>
      <c r="AE1388" s="24"/>
      <c r="AF1388" s="24"/>
      <c r="AG1388" s="24"/>
      <c r="AH1388" s="24"/>
      <c r="AI1388" s="24"/>
      <c r="AJ1388" s="24"/>
      <c r="AK1388" s="24"/>
      <c r="AL1388" s="24"/>
      <c r="AM1388" s="24"/>
      <c r="AN1388" s="24"/>
      <c r="AO1388" s="24"/>
      <c r="AP1388" s="24"/>
      <c r="AQ1388" s="24"/>
      <c r="AR1388" s="24"/>
      <c r="AS1388" s="24"/>
      <c r="AT1388" s="24"/>
      <c r="AU1388" s="24"/>
      <c r="AV1388" s="24"/>
      <c r="AW1388" s="24"/>
      <c r="AX1388" s="24"/>
      <c r="AY1388" s="24"/>
      <c r="AZ1388" s="24"/>
      <c r="BA1388" s="24"/>
      <c r="BB1388" s="24"/>
      <c r="BC1388" s="24"/>
      <c r="BD1388" s="24"/>
      <c r="BE1388" s="24"/>
      <c r="BF1388" s="24"/>
      <c r="BG1388" s="24"/>
      <c r="BH1388" s="24"/>
      <c r="BI1388" s="24"/>
      <c r="BJ1388" s="24"/>
      <c r="BK1388" s="24"/>
      <c r="BL1388" s="24"/>
      <c r="BM1388" s="24"/>
      <c r="BN1388" s="24"/>
      <c r="BO1388" s="24"/>
      <c r="BP1388" s="24"/>
      <c r="BQ1388" s="24"/>
      <c r="BR1388" s="24"/>
    </row>
    <row r="1389" spans="1:70" ht="12.75">
      <c r="A1389" s="24"/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  <c r="X1389" s="24"/>
      <c r="Y1389" s="24"/>
      <c r="Z1389" s="24"/>
      <c r="AA1389" s="24"/>
      <c r="AB1389" s="24"/>
      <c r="AC1389" s="24"/>
      <c r="AD1389" s="24"/>
      <c r="AE1389" s="24"/>
      <c r="AF1389" s="24"/>
      <c r="AG1389" s="24"/>
      <c r="AH1389" s="24"/>
      <c r="AI1389" s="24"/>
      <c r="AJ1389" s="24"/>
      <c r="AK1389" s="24"/>
      <c r="AL1389" s="24"/>
      <c r="AM1389" s="24"/>
      <c r="AN1389" s="24"/>
      <c r="AO1389" s="24"/>
      <c r="AP1389" s="24"/>
      <c r="AQ1389" s="24"/>
      <c r="AR1389" s="24"/>
      <c r="AS1389" s="24"/>
      <c r="AT1389" s="24"/>
      <c r="AU1389" s="24"/>
      <c r="AV1389" s="24"/>
      <c r="AW1389" s="24"/>
      <c r="AX1389" s="24"/>
      <c r="AY1389" s="24"/>
      <c r="AZ1389" s="24"/>
      <c r="BA1389" s="24"/>
      <c r="BB1389" s="24"/>
      <c r="BC1389" s="24"/>
      <c r="BD1389" s="24"/>
      <c r="BE1389" s="24"/>
      <c r="BF1389" s="24"/>
      <c r="BG1389" s="24"/>
      <c r="BH1389" s="24"/>
      <c r="BI1389" s="24"/>
      <c r="BJ1389" s="24"/>
      <c r="BK1389" s="24"/>
      <c r="BL1389" s="24"/>
      <c r="BM1389" s="24"/>
      <c r="BN1389" s="24"/>
      <c r="BO1389" s="24"/>
      <c r="BP1389" s="24"/>
      <c r="BQ1389" s="24"/>
      <c r="BR1389" s="24"/>
    </row>
    <row r="1390" spans="1:70" ht="12.75">
      <c r="A1390" s="24"/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  <c r="X1390" s="24"/>
      <c r="Y1390" s="24"/>
      <c r="Z1390" s="24"/>
      <c r="AA1390" s="24"/>
      <c r="AB1390" s="24"/>
      <c r="AC1390" s="24"/>
      <c r="AD1390" s="24"/>
      <c r="AE1390" s="24"/>
      <c r="AF1390" s="24"/>
      <c r="AG1390" s="24"/>
      <c r="AH1390" s="24"/>
      <c r="AI1390" s="24"/>
      <c r="AJ1390" s="24"/>
      <c r="AK1390" s="24"/>
      <c r="AL1390" s="24"/>
      <c r="AM1390" s="24"/>
      <c r="AN1390" s="24"/>
      <c r="AO1390" s="24"/>
      <c r="AP1390" s="24"/>
      <c r="AQ1390" s="24"/>
      <c r="AR1390" s="24"/>
      <c r="AS1390" s="24"/>
      <c r="AT1390" s="24"/>
      <c r="AU1390" s="24"/>
      <c r="AV1390" s="24"/>
      <c r="AW1390" s="24"/>
      <c r="AX1390" s="24"/>
      <c r="AY1390" s="24"/>
      <c r="AZ1390" s="24"/>
      <c r="BA1390" s="24"/>
      <c r="BB1390" s="24"/>
      <c r="BC1390" s="24"/>
      <c r="BD1390" s="24"/>
      <c r="BE1390" s="24"/>
      <c r="BF1390" s="24"/>
      <c r="BG1390" s="24"/>
      <c r="BH1390" s="24"/>
      <c r="BI1390" s="24"/>
      <c r="BJ1390" s="24"/>
      <c r="BK1390" s="24"/>
      <c r="BL1390" s="24"/>
      <c r="BM1390" s="24"/>
      <c r="BN1390" s="24"/>
      <c r="BO1390" s="24"/>
      <c r="BP1390" s="24"/>
      <c r="BQ1390" s="24"/>
      <c r="BR1390" s="24"/>
    </row>
  </sheetData>
  <sheetProtection password="95DA" sheet="1" objects="1" scenarios="1"/>
  <mergeCells count="70">
    <mergeCell ref="A43:S43"/>
    <mergeCell ref="B44:F44"/>
    <mergeCell ref="G44:S44"/>
    <mergeCell ref="B45:F45"/>
    <mergeCell ref="G45:S45"/>
    <mergeCell ref="B46:F46"/>
    <mergeCell ref="G46:L46"/>
    <mergeCell ref="M46:P46"/>
    <mergeCell ref="Q46:S46"/>
    <mergeCell ref="B38:F38"/>
    <mergeCell ref="G38:S38"/>
    <mergeCell ref="B39:F39"/>
    <mergeCell ref="G39:S39"/>
    <mergeCell ref="B40:F40"/>
    <mergeCell ref="G40:S40"/>
    <mergeCell ref="S31:S32"/>
    <mergeCell ref="A35:S35"/>
    <mergeCell ref="B36:F36"/>
    <mergeCell ref="G36:S36"/>
    <mergeCell ref="B37:F37"/>
    <mergeCell ref="G37:S37"/>
    <mergeCell ref="B27:G27"/>
    <mergeCell ref="H27:S27"/>
    <mergeCell ref="B28:G28"/>
    <mergeCell ref="K28:N28"/>
    <mergeCell ref="P28:Q28"/>
    <mergeCell ref="A30:A32"/>
    <mergeCell ref="B30:B32"/>
    <mergeCell ref="C30:S30"/>
    <mergeCell ref="Q31:Q32"/>
    <mergeCell ref="R31:R32"/>
    <mergeCell ref="B25:G25"/>
    <mergeCell ref="H25:I25"/>
    <mergeCell ref="J25:S25"/>
    <mergeCell ref="B26:G26"/>
    <mergeCell ref="H26:I26"/>
    <mergeCell ref="J26:S26"/>
    <mergeCell ref="A22:S22"/>
    <mergeCell ref="B23:G23"/>
    <mergeCell ref="H23:I23"/>
    <mergeCell ref="J23:S23"/>
    <mergeCell ref="B24:G24"/>
    <mergeCell ref="H24:I24"/>
    <mergeCell ref="J24:S24"/>
    <mergeCell ref="B18:E18"/>
    <mergeCell ref="F18:S18"/>
    <mergeCell ref="A19:A20"/>
    <mergeCell ref="B19:E20"/>
    <mergeCell ref="F19:K19"/>
    <mergeCell ref="L19:S19"/>
    <mergeCell ref="F20:K20"/>
    <mergeCell ref="L20:S20"/>
    <mergeCell ref="A14:S14"/>
    <mergeCell ref="B15:E15"/>
    <mergeCell ref="F15:S15"/>
    <mergeCell ref="B16:E16"/>
    <mergeCell ref="B17:E17"/>
    <mergeCell ref="F17:S17"/>
    <mergeCell ref="A10:E10"/>
    <mergeCell ref="F10:S10"/>
    <mergeCell ref="A11:E11"/>
    <mergeCell ref="F11:S11"/>
    <mergeCell ref="A12:E12"/>
    <mergeCell ref="F12:S12"/>
    <mergeCell ref="E2:S2"/>
    <mergeCell ref="K3:S3"/>
    <mergeCell ref="B5:S5"/>
    <mergeCell ref="F6:G6"/>
    <mergeCell ref="I6:J6"/>
    <mergeCell ref="A9:S9"/>
  </mergeCells>
  <dataValidations count="1">
    <dataValidation type="list" allowBlank="1" showInputMessage="1" showErrorMessage="1" sqref="F20:K20">
      <formula1>$F$21:$H$21</formula1>
    </dataValidation>
  </dataValidations>
  <printOptions/>
  <pageMargins left="0.75" right="0.75" top="1" bottom="1" header="0.5" footer="0.5"/>
  <pageSetup horizontalDpi="600" verticalDpi="600" orientation="portrait" paperSize="9" scale="54" r:id="rId2"/>
  <rowBreaks count="1" manualBreakCount="1">
    <brk id="46" max="255" man="1"/>
  </rowBreaks>
  <colBreaks count="1" manualBreakCount="1">
    <brk id="19" max="65535" man="1"/>
  </colBreaks>
  <ignoredErrors>
    <ignoredError sqref="J2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Progress-Garant 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pavlovmv</dc:creator>
  <cp:keywords/>
  <dc:description/>
  <cp:lastModifiedBy>Пегова</cp:lastModifiedBy>
  <cp:lastPrinted>2009-01-27T13:24:33Z</cp:lastPrinted>
  <dcterms:created xsi:type="dcterms:W3CDTF">2007-07-30T08:49:35Z</dcterms:created>
  <dcterms:modified xsi:type="dcterms:W3CDTF">2009-02-20T09:53:28Z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