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7"/>
  </bookViews>
  <sheets>
    <sheet name="Мастера" sheetId="7" r:id="rId1"/>
    <sheet name="Эксперты" sheetId="1" r:id="rId2"/>
    <sheet name="Любители" sheetId="2" r:id="rId3"/>
    <sheet name="Девушки" sheetId="3" state="hidden" r:id="rId4"/>
    <sheet name="Общий Зачет" sheetId="4" state="hidden" r:id="rId5"/>
    <sheet name="чек лист" sheetId="8" state="hidden" r:id="rId6"/>
    <sheet name="Список участников" sheetId="5" state="hidden" r:id="rId7"/>
    <sheet name="Абсолют" sheetId="13" r:id="rId8"/>
    <sheet name="Лист судей и комисаров" sheetId="12" r:id="rId9"/>
    <sheet name="Лист1" sheetId="6" state="hidden" r:id="rId10"/>
    <sheet name="Лист награждения" sheetId="9" state="hidden" r:id="rId11"/>
  </sheets>
  <definedNames>
    <definedName name="_xlnm._FilterDatabase" localSheetId="3" hidden="1">Девушки!$C$2:$C$23</definedName>
    <definedName name="_xlnm._FilterDatabase" localSheetId="2" hidden="1">Любители!$C$2:$C$27</definedName>
    <definedName name="_xlnm._FilterDatabase" localSheetId="0" hidden="1">Мастера!$A$1:$AE$31</definedName>
    <definedName name="_xlnm._FilterDatabase" localSheetId="4" hidden="1">'Общий Зачет'!$A$2:$I$56</definedName>
    <definedName name="_xlnm._FilterDatabase" localSheetId="1" hidden="1">Эксперты!$C$2:$C$25</definedName>
    <definedName name="_xlnm.Print_Area" localSheetId="3">Девушки!$A$1:$Y$23</definedName>
    <definedName name="_xlnm.Print_Area" localSheetId="2">Любители!$A$1:$S$25</definedName>
    <definedName name="_xlnm.Print_Area" localSheetId="4">'Общий Зачет'!$A$1:$J$56</definedName>
    <definedName name="_xlnm.Print_Area" localSheetId="1">Эксперты!$A$1:$U$25</definedName>
  </definedNames>
  <calcPr calcId="144525"/>
</workbook>
</file>

<file path=xl/calcChain.xml><?xml version="1.0" encoding="utf-8"?>
<calcChain xmlns="http://schemas.openxmlformats.org/spreadsheetml/2006/main">
  <c r="A1" i="13" l="1"/>
  <c r="B31" i="13"/>
  <c r="B33" i="13"/>
  <c r="B34" i="13"/>
  <c r="B35" i="13"/>
  <c r="B37" i="13"/>
  <c r="B38" i="13"/>
  <c r="B39" i="13"/>
  <c r="B40" i="13"/>
  <c r="B41" i="13"/>
  <c r="B42" i="13"/>
  <c r="B43" i="13"/>
  <c r="B44" i="13"/>
  <c r="B20" i="13"/>
  <c r="B21" i="13"/>
  <c r="B22" i="13"/>
  <c r="B23" i="13"/>
  <c r="B24" i="13"/>
  <c r="B25" i="13"/>
  <c r="B26" i="13"/>
  <c r="B27" i="13"/>
  <c r="B28" i="13"/>
  <c r="B29" i="13"/>
  <c r="B19" i="13"/>
  <c r="B4" i="13"/>
  <c r="B5" i="13"/>
  <c r="B6" i="13"/>
  <c r="B7" i="13"/>
  <c r="B8" i="13"/>
  <c r="B9" i="13"/>
  <c r="B11" i="13"/>
  <c r="B13" i="13"/>
  <c r="B14" i="13"/>
  <c r="B15" i="13"/>
  <c r="B16" i="13"/>
  <c r="B17" i="13"/>
  <c r="B18" i="13"/>
  <c r="B3" i="13"/>
  <c r="F10" i="13"/>
  <c r="F12" i="13"/>
  <c r="F30" i="13"/>
  <c r="F32" i="13"/>
  <c r="F36" i="13"/>
  <c r="E31" i="13"/>
  <c r="F31" i="13" s="1"/>
  <c r="E33" i="13"/>
  <c r="F33" i="13" s="1"/>
  <c r="E34" i="13"/>
  <c r="F34" i="13" s="1"/>
  <c r="E35" i="13"/>
  <c r="F35" i="13" s="1"/>
  <c r="E37" i="13"/>
  <c r="F37" i="13" s="1"/>
  <c r="E38" i="13"/>
  <c r="E39" i="13"/>
  <c r="F39" i="13" s="1"/>
  <c r="E40" i="13"/>
  <c r="E41" i="13"/>
  <c r="F41" i="13" s="1"/>
  <c r="E42" i="13"/>
  <c r="E43" i="13"/>
  <c r="F43" i="13" s="1"/>
  <c r="E44" i="13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19" i="13"/>
  <c r="F19" i="13" s="1"/>
  <c r="E4" i="13"/>
  <c r="E5" i="13"/>
  <c r="F5" i="13" s="1"/>
  <c r="E6" i="13"/>
  <c r="E7" i="13"/>
  <c r="F7" i="13" s="1"/>
  <c r="E8" i="13"/>
  <c r="E9" i="13"/>
  <c r="F9" i="13" s="1"/>
  <c r="E11" i="13"/>
  <c r="F11" i="13" s="1"/>
  <c r="E13" i="13"/>
  <c r="F13" i="13" s="1"/>
  <c r="E14" i="13"/>
  <c r="E15" i="13"/>
  <c r="F15" i="13" s="1"/>
  <c r="E16" i="13"/>
  <c r="E17" i="13"/>
  <c r="F17" i="13" s="1"/>
  <c r="E18" i="13"/>
  <c r="E3" i="13"/>
  <c r="F4" i="13" s="1"/>
  <c r="A31" i="13"/>
  <c r="C31" i="13"/>
  <c r="A32" i="13"/>
  <c r="C32" i="13"/>
  <c r="A33" i="13"/>
  <c r="C33" i="13"/>
  <c r="A34" i="13"/>
  <c r="C34" i="13"/>
  <c r="A35" i="13"/>
  <c r="C35" i="13"/>
  <c r="A36" i="13"/>
  <c r="C36" i="13"/>
  <c r="A37" i="13"/>
  <c r="C37" i="13"/>
  <c r="A38" i="13"/>
  <c r="C38" i="13"/>
  <c r="A39" i="13"/>
  <c r="C39" i="13"/>
  <c r="A40" i="13"/>
  <c r="C40" i="13"/>
  <c r="A41" i="13"/>
  <c r="C41" i="13"/>
  <c r="A42" i="13"/>
  <c r="C42" i="13"/>
  <c r="A43" i="13"/>
  <c r="C43" i="13"/>
  <c r="A44" i="13"/>
  <c r="C44" i="13"/>
  <c r="C30" i="13"/>
  <c r="A30" i="13"/>
  <c r="A20" i="13"/>
  <c r="C20" i="13"/>
  <c r="A21" i="13"/>
  <c r="C21" i="13"/>
  <c r="A22" i="13"/>
  <c r="C22" i="13"/>
  <c r="A23" i="13"/>
  <c r="C23" i="13"/>
  <c r="A24" i="13"/>
  <c r="C24" i="13"/>
  <c r="A25" i="13"/>
  <c r="C25" i="13"/>
  <c r="A26" i="13"/>
  <c r="C26" i="13"/>
  <c r="A27" i="13"/>
  <c r="C27" i="13"/>
  <c r="A28" i="13"/>
  <c r="C28" i="13"/>
  <c r="A29" i="13"/>
  <c r="C29" i="13"/>
  <c r="C19" i="13"/>
  <c r="A19" i="13"/>
  <c r="A4" i="13"/>
  <c r="C4" i="13"/>
  <c r="A5" i="13"/>
  <c r="C5" i="13"/>
  <c r="A6" i="13"/>
  <c r="C6" i="13"/>
  <c r="A7" i="13"/>
  <c r="C7" i="13"/>
  <c r="A8" i="13"/>
  <c r="C8" i="13"/>
  <c r="A9" i="13"/>
  <c r="C9" i="13"/>
  <c r="A10" i="13"/>
  <c r="C10" i="13"/>
  <c r="A11" i="13"/>
  <c r="C11" i="13"/>
  <c r="A12" i="13"/>
  <c r="C12" i="13"/>
  <c r="A13" i="13"/>
  <c r="C13" i="13"/>
  <c r="A14" i="13"/>
  <c r="C14" i="13"/>
  <c r="A15" i="13"/>
  <c r="C15" i="13"/>
  <c r="A16" i="13"/>
  <c r="C16" i="13"/>
  <c r="A17" i="13"/>
  <c r="C17" i="13"/>
  <c r="A18" i="13"/>
  <c r="C18" i="13"/>
  <c r="C3" i="13"/>
  <c r="A3" i="13"/>
  <c r="F3" i="13" l="1"/>
  <c r="F44" i="13"/>
  <c r="F42" i="13"/>
  <c r="F40" i="13"/>
  <c r="F38" i="13"/>
  <c r="F18" i="13"/>
  <c r="F16" i="13"/>
  <c r="F14" i="13"/>
  <c r="F8" i="13"/>
  <c r="F6" i="13"/>
  <c r="AB5" i="2"/>
  <c r="AC5" i="2" s="1"/>
  <c r="AB6" i="2"/>
  <c r="AC6" i="2" s="1"/>
  <c r="AB7" i="2"/>
  <c r="AC7" i="2" s="1"/>
  <c r="AB8" i="2"/>
  <c r="AC8" i="2" s="1"/>
  <c r="AB9" i="2"/>
  <c r="AC9" i="2" s="1"/>
  <c r="AB10" i="2"/>
  <c r="AC10" i="2" s="1"/>
  <c r="AB11" i="2"/>
  <c r="AC11" i="2" s="1"/>
  <c r="AB12" i="2"/>
  <c r="AC12" i="2" s="1"/>
  <c r="AB13" i="2"/>
  <c r="AC13" i="2" s="1"/>
  <c r="AB14" i="2"/>
  <c r="AC14" i="2" s="1"/>
  <c r="AB15" i="2"/>
  <c r="AC15" i="2" s="1"/>
  <c r="AB16" i="2"/>
  <c r="AC16" i="2" s="1"/>
  <c r="AB17" i="2"/>
  <c r="AC17" i="2" s="1"/>
  <c r="AB18" i="2"/>
  <c r="AC18" i="2" s="1"/>
  <c r="AB4" i="2"/>
  <c r="AC4" i="2" s="1"/>
  <c r="AB5" i="7"/>
  <c r="AC5" i="7" s="1"/>
  <c r="AB6" i="7"/>
  <c r="AC6" i="7" s="1"/>
  <c r="AB7" i="7"/>
  <c r="AC7" i="7" s="1"/>
  <c r="AB8" i="7"/>
  <c r="AC8" i="7" s="1"/>
  <c r="AB9" i="7"/>
  <c r="AC9" i="7" s="1"/>
  <c r="AB10" i="7"/>
  <c r="AC10" i="7" s="1"/>
  <c r="AB11" i="7"/>
  <c r="AC11" i="7" s="1"/>
  <c r="AB12" i="7"/>
  <c r="AC12" i="7" s="1"/>
  <c r="AB13" i="7"/>
  <c r="AC13" i="7" s="1"/>
  <c r="AB14" i="7"/>
  <c r="AC14" i="7" s="1"/>
  <c r="AD14" i="7" s="1"/>
  <c r="AB4" i="7"/>
  <c r="AC4" i="7" s="1"/>
  <c r="AB5" i="1"/>
  <c r="AC5" i="1" s="1"/>
  <c r="AB6" i="1"/>
  <c r="AC6" i="1" s="1"/>
  <c r="AB7" i="1"/>
  <c r="AC7" i="1" s="1"/>
  <c r="AB8" i="1"/>
  <c r="AC8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4" i="1"/>
  <c r="AC4" i="1" s="1"/>
  <c r="V34" i="7"/>
  <c r="V33" i="7"/>
  <c r="AE11" i="1"/>
  <c r="AE13" i="1"/>
  <c r="Z14" i="7"/>
  <c r="V14" i="7"/>
  <c r="R14" i="7"/>
  <c r="N14" i="7"/>
  <c r="J14" i="7"/>
  <c r="AD10" i="1" l="1"/>
  <c r="AD8" i="1"/>
  <c r="AD6" i="1"/>
  <c r="AD4" i="1"/>
  <c r="AD18" i="1"/>
  <c r="AD16" i="1"/>
  <c r="AD14" i="1"/>
  <c r="AD12" i="1"/>
  <c r="AD11" i="1"/>
  <c r="AD9" i="1"/>
  <c r="AD7" i="1"/>
  <c r="AD5" i="1"/>
  <c r="AD19" i="1"/>
  <c r="AD17" i="1"/>
  <c r="AD15" i="1"/>
  <c r="AD13" i="1"/>
  <c r="Z17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4" i="2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4" i="1"/>
  <c r="V4" i="1"/>
  <c r="R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" i="1"/>
  <c r="K13" i="1"/>
  <c r="O13" i="1"/>
  <c r="S13" i="1"/>
  <c r="W13" i="1"/>
  <c r="AA11" i="1"/>
  <c r="AA13" i="1"/>
  <c r="AA21" i="1"/>
  <c r="AA19" i="1" l="1"/>
  <c r="K14" i="1"/>
  <c r="AA18" i="1"/>
  <c r="AA20" i="1"/>
  <c r="AA12" i="1"/>
  <c r="AA17" i="1"/>
  <c r="AA16" i="1"/>
  <c r="AA14" i="1"/>
  <c r="AA15" i="1"/>
  <c r="AA10" i="1"/>
  <c r="AA9" i="1"/>
  <c r="AA6" i="1"/>
  <c r="AA8" i="1"/>
  <c r="AA7" i="1"/>
  <c r="W14" i="1"/>
  <c r="S14" i="1"/>
  <c r="O14" i="1"/>
  <c r="B29" i="5"/>
  <c r="C29" i="5"/>
  <c r="G29" i="5"/>
  <c r="G30" i="5"/>
  <c r="G31" i="5"/>
  <c r="G32" i="5"/>
  <c r="G33" i="5"/>
  <c r="G34" i="5"/>
  <c r="G26" i="5"/>
  <c r="C30" i="5"/>
  <c r="C31" i="5"/>
  <c r="C32" i="5"/>
  <c r="C33" i="5"/>
  <c r="C34" i="5"/>
  <c r="C26" i="5"/>
  <c r="B30" i="5"/>
  <c r="B31" i="5"/>
  <c r="B32" i="5"/>
  <c r="B33" i="5"/>
  <c r="B34" i="5"/>
  <c r="B26" i="5"/>
  <c r="G19" i="5"/>
  <c r="G20" i="5"/>
  <c r="G21" i="5"/>
  <c r="G22" i="5"/>
  <c r="G23" i="5"/>
  <c r="G24" i="5"/>
  <c r="G25" i="5"/>
  <c r="G18" i="5"/>
  <c r="C19" i="5"/>
  <c r="C20" i="5"/>
  <c r="C21" i="5"/>
  <c r="C22" i="5"/>
  <c r="C23" i="5"/>
  <c r="C24" i="5"/>
  <c r="C25" i="5"/>
  <c r="C18" i="5"/>
  <c r="B19" i="5"/>
  <c r="B20" i="5"/>
  <c r="B21" i="5"/>
  <c r="B22" i="5"/>
  <c r="B23" i="5"/>
  <c r="B24" i="5"/>
  <c r="B25" i="5"/>
  <c r="B18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3" i="5"/>
  <c r="B4" i="5"/>
  <c r="C4" i="5" s="1"/>
  <c r="B5" i="5"/>
  <c r="C5" i="5" s="1"/>
  <c r="B6" i="5"/>
  <c r="C6" i="5" s="1"/>
  <c r="B7" i="5"/>
  <c r="C7" i="5" s="1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3" i="5"/>
  <c r="C3" i="5" s="1"/>
  <c r="AE6" i="2"/>
  <c r="AE10" i="2"/>
  <c r="AE19" i="2"/>
  <c r="AE20" i="2"/>
  <c r="AE21" i="2"/>
  <c r="AE22" i="2"/>
  <c r="AE23" i="2"/>
  <c r="AE24" i="2"/>
  <c r="AE25" i="2"/>
  <c r="AE4" i="2"/>
  <c r="AA5" i="1"/>
  <c r="W19" i="1"/>
  <c r="S19" i="1"/>
  <c r="O19" i="1"/>
  <c r="K19" i="1"/>
  <c r="W18" i="1"/>
  <c r="S18" i="1"/>
  <c r="O18" i="1"/>
  <c r="K18" i="1"/>
  <c r="W17" i="1"/>
  <c r="S17" i="1"/>
  <c r="O17" i="1"/>
  <c r="K17" i="1"/>
  <c r="W16" i="1"/>
  <c r="S16" i="1"/>
  <c r="O16" i="1"/>
  <c r="K16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F4" i="2"/>
  <c r="AF4" i="1"/>
  <c r="AB35" i="1"/>
  <c r="AC35" i="1" s="1"/>
  <c r="AD35" i="1" s="1"/>
  <c r="AB34" i="1"/>
  <c r="AC34" i="1" s="1"/>
  <c r="AD34" i="1" s="1"/>
  <c r="AB33" i="1"/>
  <c r="AC33" i="1" s="1"/>
  <c r="AD33" i="1" s="1"/>
  <c r="AB32" i="1"/>
  <c r="AC32" i="1" s="1"/>
  <c r="AD32" i="1" s="1"/>
  <c r="AB31" i="1"/>
  <c r="AC31" i="1" s="1"/>
  <c r="AD31" i="1" s="1"/>
  <c r="AB30" i="1"/>
  <c r="AC30" i="1" s="1"/>
  <c r="AD30" i="1" s="1"/>
  <c r="AB29" i="1"/>
  <c r="AC29" i="1" s="1"/>
  <c r="AD29" i="1" s="1"/>
  <c r="AB28" i="1"/>
  <c r="AC28" i="1" s="1"/>
  <c r="AD28" i="1" s="1"/>
  <c r="AB27" i="1"/>
  <c r="AC27" i="1" s="1"/>
  <c r="AD27" i="1" s="1"/>
  <c r="AB26" i="1"/>
  <c r="AC26" i="1" s="1"/>
  <c r="AD26" i="1" s="1"/>
  <c r="AB25" i="1"/>
  <c r="AC25" i="1" s="1"/>
  <c r="AD25" i="1" s="1"/>
  <c r="AB24" i="1"/>
  <c r="AC24" i="1" s="1"/>
  <c r="AD24" i="1" s="1"/>
  <c r="AB23" i="1"/>
  <c r="AC23" i="1" s="1"/>
  <c r="AD23" i="1" s="1"/>
  <c r="AB22" i="1"/>
  <c r="AC22" i="1" s="1"/>
  <c r="AD22" i="1" s="1"/>
  <c r="AB21" i="1"/>
  <c r="AC21" i="1" s="1"/>
  <c r="AD21" i="1" s="1"/>
  <c r="AB20" i="1"/>
  <c r="AC20" i="1" s="1"/>
  <c r="AD20" i="1" s="1"/>
  <c r="AB25" i="2"/>
  <c r="AC25" i="2" s="1"/>
  <c r="AA25" i="2"/>
  <c r="Z25" i="2"/>
  <c r="AB24" i="2"/>
  <c r="AC24" i="2" s="1"/>
  <c r="AA24" i="2"/>
  <c r="Z24" i="2"/>
  <c r="AB23" i="2"/>
  <c r="AC23" i="2" s="1"/>
  <c r="AA23" i="2"/>
  <c r="Z23" i="2"/>
  <c r="AB22" i="2"/>
  <c r="AC22" i="2" s="1"/>
  <c r="AA22" i="2"/>
  <c r="Z22" i="2"/>
  <c r="AB21" i="2"/>
  <c r="AC21" i="2" s="1"/>
  <c r="AA21" i="2"/>
  <c r="Z21" i="2"/>
  <c r="AB20" i="2"/>
  <c r="AC20" i="2" s="1"/>
  <c r="AA20" i="2"/>
  <c r="Z20" i="2"/>
  <c r="AB19" i="2"/>
  <c r="AC19" i="2" s="1"/>
  <c r="AA19" i="2"/>
  <c r="Z19" i="2"/>
  <c r="Z18" i="2"/>
  <c r="Z16" i="2"/>
  <c r="Z15" i="2"/>
  <c r="Z14" i="2"/>
  <c r="Z13" i="2"/>
  <c r="Z12" i="2"/>
  <c r="Z11" i="2"/>
  <c r="Z10" i="2"/>
  <c r="Z9" i="2"/>
  <c r="Z8" i="2"/>
  <c r="Z7" i="2"/>
  <c r="AA6" i="2"/>
  <c r="Z6" i="2"/>
  <c r="Z5" i="2"/>
  <c r="AA4" i="2"/>
  <c r="Z4" i="2"/>
  <c r="AB15" i="7"/>
  <c r="AC15" i="7" s="1"/>
  <c r="AB16" i="7"/>
  <c r="AC16" i="7" s="1"/>
  <c r="AB17" i="7"/>
  <c r="AC17" i="7" s="1"/>
  <c r="AB18" i="7"/>
  <c r="AC18" i="7" s="1"/>
  <c r="AB19" i="7"/>
  <c r="AC19" i="7" s="1"/>
  <c r="AB20" i="7"/>
  <c r="AC20" i="7" s="1"/>
  <c r="AB21" i="7"/>
  <c r="AC21" i="7" s="1"/>
  <c r="AB22" i="7"/>
  <c r="AC22" i="7" s="1"/>
  <c r="AB23" i="7"/>
  <c r="AC23" i="7" s="1"/>
  <c r="AB24" i="7"/>
  <c r="AC24" i="7" s="1"/>
  <c r="AB25" i="7"/>
  <c r="AC25" i="7" s="1"/>
  <c r="AB26" i="7"/>
  <c r="AC26" i="7" s="1"/>
  <c r="AB27" i="7"/>
  <c r="AC27" i="7" s="1"/>
  <c r="AB28" i="7"/>
  <c r="AC28" i="7" s="1"/>
  <c r="AB29" i="7"/>
  <c r="AC29" i="7" s="1"/>
  <c r="AB30" i="7"/>
  <c r="AC30" i="7" s="1"/>
  <c r="AB31" i="7"/>
  <c r="AC31" i="7" s="1"/>
  <c r="AA13" i="2" l="1"/>
  <c r="AA18" i="2"/>
  <c r="AA17" i="2"/>
  <c r="AA14" i="2"/>
  <c r="AA15" i="2"/>
  <c r="AA16" i="2"/>
  <c r="AA11" i="2"/>
  <c r="AA12" i="2"/>
  <c r="AA7" i="2"/>
  <c r="AA5" i="2"/>
  <c r="AA8" i="2"/>
  <c r="AA9" i="2"/>
  <c r="AA10" i="2"/>
  <c r="A1" i="7"/>
  <c r="W22" i="2"/>
  <c r="V22" i="2"/>
  <c r="S22" i="2"/>
  <c r="R22" i="2"/>
  <c r="O22" i="2"/>
  <c r="K22" i="2"/>
  <c r="J22" i="2"/>
  <c r="V21" i="2"/>
  <c r="R21" i="2"/>
  <c r="J21" i="2"/>
  <c r="AE14" i="1" l="1"/>
  <c r="AD21" i="2"/>
  <c r="AE18" i="1"/>
  <c r="AE15" i="1"/>
  <c r="AE17" i="1"/>
  <c r="AE12" i="1"/>
  <c r="AE16" i="1"/>
  <c r="AE19" i="1"/>
  <c r="AD22" i="2"/>
  <c r="AE10" i="1"/>
  <c r="AE20" i="1"/>
  <c r="AE9" i="1"/>
  <c r="AE8" i="1"/>
  <c r="AE7" i="1"/>
  <c r="AE5" i="1"/>
  <c r="AE6" i="1"/>
  <c r="AE4" i="1"/>
  <c r="W4" i="3"/>
  <c r="W5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V25" i="2" l="1"/>
  <c r="R25" i="2"/>
  <c r="J25" i="2"/>
  <c r="V24" i="2"/>
  <c r="R24" i="2"/>
  <c r="J24" i="2"/>
  <c r="V23" i="2"/>
  <c r="R23" i="2"/>
  <c r="J23" i="2"/>
  <c r="AD23" i="2" s="1"/>
  <c r="E23" i="2"/>
  <c r="V20" i="2"/>
  <c r="R20" i="2"/>
  <c r="J20" i="2"/>
  <c r="AD20" i="2" s="1"/>
  <c r="E20" i="2"/>
  <c r="V19" i="2"/>
  <c r="R19" i="2"/>
  <c r="J19" i="2"/>
  <c r="AD19" i="2" s="1"/>
  <c r="V18" i="2"/>
  <c r="R18" i="2"/>
  <c r="J18" i="2"/>
  <c r="V17" i="2"/>
  <c r="R17" i="2"/>
  <c r="J17" i="2"/>
  <c r="V16" i="2"/>
  <c r="R16" i="2"/>
  <c r="J16" i="2"/>
  <c r="V15" i="2"/>
  <c r="R15" i="2"/>
  <c r="J15" i="2"/>
  <c r="V14" i="2"/>
  <c r="R14" i="2"/>
  <c r="J14" i="2"/>
  <c r="V13" i="2"/>
  <c r="R13" i="2"/>
  <c r="O13" i="2"/>
  <c r="J13" i="2"/>
  <c r="V12" i="2"/>
  <c r="R12" i="2"/>
  <c r="J12" i="2"/>
  <c r="V11" i="2"/>
  <c r="R11" i="2"/>
  <c r="J11" i="2"/>
  <c r="V10" i="2"/>
  <c r="R10" i="2"/>
  <c r="J10" i="2"/>
  <c r="V9" i="2"/>
  <c r="R9" i="2"/>
  <c r="J9" i="2"/>
  <c r="V8" i="2"/>
  <c r="R8" i="2"/>
  <c r="J8" i="2"/>
  <c r="V7" i="2"/>
  <c r="R7" i="2"/>
  <c r="J7" i="2"/>
  <c r="V6" i="2"/>
  <c r="R6" i="2"/>
  <c r="J6" i="2"/>
  <c r="V5" i="2"/>
  <c r="R5" i="2"/>
  <c r="J5" i="2"/>
  <c r="V4" i="2"/>
  <c r="R4" i="2"/>
  <c r="O21" i="2"/>
  <c r="J4" i="2"/>
  <c r="A2" i="2"/>
  <c r="E9" i="2" s="1"/>
  <c r="A1" i="2"/>
  <c r="Y20" i="3"/>
  <c r="V20" i="3"/>
  <c r="S20" i="3"/>
  <c r="R20" i="3"/>
  <c r="O20" i="3"/>
  <c r="N20" i="3"/>
  <c r="K20" i="3"/>
  <c r="J20" i="3"/>
  <c r="E20" i="3"/>
  <c r="Y19" i="3"/>
  <c r="V19" i="3"/>
  <c r="S19" i="3"/>
  <c r="R19" i="3"/>
  <c r="O19" i="3"/>
  <c r="N19" i="3"/>
  <c r="K19" i="3"/>
  <c r="J19" i="3"/>
  <c r="E19" i="3"/>
  <c r="Y5" i="3"/>
  <c r="Y7" i="3"/>
  <c r="Y8" i="3"/>
  <c r="Y9" i="3"/>
  <c r="Y10" i="3"/>
  <c r="Y11" i="3"/>
  <c r="Y12" i="3"/>
  <c r="Y13" i="3"/>
  <c r="Y14" i="3"/>
  <c r="Y15" i="3"/>
  <c r="Y16" i="3"/>
  <c r="Y17" i="3"/>
  <c r="Y18" i="3"/>
  <c r="Y21" i="3"/>
  <c r="Y22" i="3"/>
  <c r="Y23" i="3"/>
  <c r="V23" i="3"/>
  <c r="V22" i="3"/>
  <c r="V21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AA35" i="1"/>
  <c r="W35" i="1"/>
  <c r="S35" i="1"/>
  <c r="O35" i="1"/>
  <c r="K35" i="1"/>
  <c r="E35" i="1"/>
  <c r="AA34" i="1"/>
  <c r="W34" i="1"/>
  <c r="S34" i="1"/>
  <c r="O34" i="1"/>
  <c r="K34" i="1"/>
  <c r="E34" i="1"/>
  <c r="AA33" i="1"/>
  <c r="W33" i="1"/>
  <c r="S33" i="1"/>
  <c r="O33" i="1"/>
  <c r="K33" i="1"/>
  <c r="E33" i="1"/>
  <c r="AA32" i="1"/>
  <c r="W32" i="1"/>
  <c r="S32" i="1"/>
  <c r="O32" i="1"/>
  <c r="K32" i="1"/>
  <c r="E32" i="1"/>
  <c r="AA31" i="1"/>
  <c r="W31" i="1"/>
  <c r="S31" i="1"/>
  <c r="O31" i="1"/>
  <c r="K31" i="1"/>
  <c r="E31" i="1"/>
  <c r="AA30" i="1"/>
  <c r="W30" i="1"/>
  <c r="S30" i="1"/>
  <c r="O30" i="1"/>
  <c r="K30" i="1"/>
  <c r="E30" i="1"/>
  <c r="AA29" i="1"/>
  <c r="W29" i="1"/>
  <c r="S29" i="1"/>
  <c r="O29" i="1"/>
  <c r="K29" i="1"/>
  <c r="E29" i="1"/>
  <c r="AA28" i="1"/>
  <c r="W28" i="1"/>
  <c r="S28" i="1"/>
  <c r="O28" i="1"/>
  <c r="K28" i="1"/>
  <c r="E28" i="1"/>
  <c r="AA27" i="1"/>
  <c r="W27" i="1"/>
  <c r="S27" i="1"/>
  <c r="O27" i="1"/>
  <c r="K27" i="1"/>
  <c r="E27" i="1"/>
  <c r="AA26" i="1"/>
  <c r="W26" i="1"/>
  <c r="S26" i="1"/>
  <c r="O26" i="1"/>
  <c r="K26" i="1"/>
  <c r="E26" i="1"/>
  <c r="AA25" i="1"/>
  <c r="W25" i="1"/>
  <c r="S25" i="1"/>
  <c r="O25" i="1"/>
  <c r="K25" i="1"/>
  <c r="E25" i="1"/>
  <c r="AA24" i="1"/>
  <c r="W24" i="1"/>
  <c r="S24" i="1"/>
  <c r="O24" i="1"/>
  <c r="K24" i="1"/>
  <c r="E24" i="1"/>
  <c r="AA23" i="1"/>
  <c r="W23" i="1"/>
  <c r="S23" i="1"/>
  <c r="O23" i="1"/>
  <c r="K23" i="1"/>
  <c r="E23" i="1"/>
  <c r="AA22" i="1"/>
  <c r="W22" i="1"/>
  <c r="S22" i="1"/>
  <c r="O22" i="1"/>
  <c r="K22" i="1"/>
  <c r="E22" i="1"/>
  <c r="W21" i="1"/>
  <c r="S21" i="1"/>
  <c r="O21" i="1"/>
  <c r="K21" i="1"/>
  <c r="E21" i="1"/>
  <c r="W20" i="1"/>
  <c r="S20" i="1"/>
  <c r="O20" i="1"/>
  <c r="K20" i="1"/>
  <c r="W15" i="1"/>
  <c r="S15" i="1"/>
  <c r="O15" i="1"/>
  <c r="K15" i="1"/>
  <c r="K11" i="1"/>
  <c r="W10" i="1"/>
  <c r="S10" i="1"/>
  <c r="O10" i="1"/>
  <c r="K10" i="1"/>
  <c r="W9" i="1"/>
  <c r="S9" i="1"/>
  <c r="O9" i="1"/>
  <c r="K9" i="1"/>
  <c r="W8" i="1"/>
  <c r="S8" i="1"/>
  <c r="O8" i="1"/>
  <c r="K8" i="1"/>
  <c r="A2" i="1"/>
  <c r="AA31" i="7"/>
  <c r="Z31" i="7"/>
  <c r="W31" i="7"/>
  <c r="V31" i="7"/>
  <c r="S31" i="7"/>
  <c r="R31" i="7"/>
  <c r="O31" i="7"/>
  <c r="N31" i="7"/>
  <c r="K31" i="7"/>
  <c r="J31" i="7"/>
  <c r="AA30" i="7"/>
  <c r="Z30" i="7"/>
  <c r="W30" i="7"/>
  <c r="V30" i="7"/>
  <c r="S30" i="7"/>
  <c r="R30" i="7"/>
  <c r="O30" i="7"/>
  <c r="N30" i="7"/>
  <c r="K30" i="7"/>
  <c r="J30" i="7"/>
  <c r="AA29" i="7"/>
  <c r="Z29" i="7"/>
  <c r="W29" i="7"/>
  <c r="V29" i="7"/>
  <c r="S29" i="7"/>
  <c r="R29" i="7"/>
  <c r="O29" i="7"/>
  <c r="N29" i="7"/>
  <c r="K29" i="7"/>
  <c r="J29" i="7"/>
  <c r="AA28" i="7"/>
  <c r="Z28" i="7"/>
  <c r="W28" i="7"/>
  <c r="V28" i="7"/>
  <c r="S28" i="7"/>
  <c r="R28" i="7"/>
  <c r="O28" i="7"/>
  <c r="N28" i="7"/>
  <c r="K28" i="7"/>
  <c r="J28" i="7"/>
  <c r="AA27" i="7"/>
  <c r="Z27" i="7"/>
  <c r="W27" i="7"/>
  <c r="V27" i="7"/>
  <c r="S27" i="7"/>
  <c r="R27" i="7"/>
  <c r="O27" i="7"/>
  <c r="N27" i="7"/>
  <c r="K27" i="7"/>
  <c r="J27" i="7"/>
  <c r="AA26" i="7"/>
  <c r="Z26" i="7"/>
  <c r="W26" i="7"/>
  <c r="V26" i="7"/>
  <c r="S26" i="7"/>
  <c r="R26" i="7"/>
  <c r="O26" i="7"/>
  <c r="N26" i="7"/>
  <c r="K26" i="7"/>
  <c r="J26" i="7"/>
  <c r="AA25" i="7"/>
  <c r="Z25" i="7"/>
  <c r="W25" i="7"/>
  <c r="V25" i="7"/>
  <c r="S25" i="7"/>
  <c r="R25" i="7"/>
  <c r="O25" i="7"/>
  <c r="N25" i="7"/>
  <c r="K25" i="7"/>
  <c r="J25" i="7"/>
  <c r="AA24" i="7"/>
  <c r="Z24" i="7"/>
  <c r="W24" i="7"/>
  <c r="V24" i="7"/>
  <c r="S24" i="7"/>
  <c r="R24" i="7"/>
  <c r="O24" i="7"/>
  <c r="N24" i="7"/>
  <c r="K24" i="7"/>
  <c r="J24" i="7"/>
  <c r="AA23" i="7"/>
  <c r="Z23" i="7"/>
  <c r="W23" i="7"/>
  <c r="V23" i="7"/>
  <c r="S23" i="7"/>
  <c r="R23" i="7"/>
  <c r="O23" i="7"/>
  <c r="N23" i="7"/>
  <c r="K23" i="7"/>
  <c r="J23" i="7"/>
  <c r="AA22" i="7"/>
  <c r="Z22" i="7"/>
  <c r="W22" i="7"/>
  <c r="V22" i="7"/>
  <c r="S22" i="7"/>
  <c r="R22" i="7"/>
  <c r="O22" i="7"/>
  <c r="N22" i="7"/>
  <c r="K22" i="7"/>
  <c r="J22" i="7"/>
  <c r="AA21" i="7"/>
  <c r="Z21" i="7"/>
  <c r="W21" i="7"/>
  <c r="V21" i="7"/>
  <c r="S21" i="7"/>
  <c r="R21" i="7"/>
  <c r="O21" i="7"/>
  <c r="N21" i="7"/>
  <c r="K21" i="7"/>
  <c r="J21" i="7"/>
  <c r="AA20" i="7"/>
  <c r="Z20" i="7"/>
  <c r="W20" i="7"/>
  <c r="V20" i="7"/>
  <c r="S20" i="7"/>
  <c r="R20" i="7"/>
  <c r="O20" i="7"/>
  <c r="N20" i="7"/>
  <c r="K20" i="7"/>
  <c r="J20" i="7"/>
  <c r="AA19" i="7"/>
  <c r="Z19" i="7"/>
  <c r="W19" i="7"/>
  <c r="V19" i="7"/>
  <c r="S19" i="7"/>
  <c r="R19" i="7"/>
  <c r="O19" i="7"/>
  <c r="N19" i="7"/>
  <c r="K19" i="7"/>
  <c r="J19" i="7"/>
  <c r="AA18" i="7"/>
  <c r="Z18" i="7"/>
  <c r="W18" i="7"/>
  <c r="V18" i="7"/>
  <c r="S18" i="7"/>
  <c r="R18" i="7"/>
  <c r="O18" i="7"/>
  <c r="N18" i="7"/>
  <c r="K18" i="7"/>
  <c r="J18" i="7"/>
  <c r="AA17" i="7"/>
  <c r="Z17" i="7"/>
  <c r="W17" i="7"/>
  <c r="V17" i="7"/>
  <c r="S17" i="7"/>
  <c r="R17" i="7"/>
  <c r="O17" i="7"/>
  <c r="N17" i="7"/>
  <c r="K17" i="7"/>
  <c r="J17" i="7"/>
  <c r="AA16" i="7"/>
  <c r="Z16" i="7"/>
  <c r="W16" i="7"/>
  <c r="V16" i="7"/>
  <c r="S16" i="7"/>
  <c r="R16" i="7"/>
  <c r="O16" i="7"/>
  <c r="N16" i="7"/>
  <c r="K16" i="7"/>
  <c r="J16" i="7"/>
  <c r="AA15" i="7"/>
  <c r="Z15" i="7"/>
  <c r="AA14" i="7" s="1"/>
  <c r="W15" i="7"/>
  <c r="V15" i="7"/>
  <c r="W14" i="7" s="1"/>
  <c r="S15" i="7"/>
  <c r="R15" i="7"/>
  <c r="S14" i="7" s="1"/>
  <c r="O15" i="7"/>
  <c r="N15" i="7"/>
  <c r="O14" i="7" s="1"/>
  <c r="K15" i="7"/>
  <c r="J15" i="7"/>
  <c r="K14" i="7" s="1"/>
  <c r="Z13" i="7"/>
  <c r="AA13" i="7" s="1"/>
  <c r="V13" i="7"/>
  <c r="R13" i="7"/>
  <c r="N13" i="7"/>
  <c r="O13" i="7" s="1"/>
  <c r="J13" i="7"/>
  <c r="K13" i="7" s="1"/>
  <c r="Z12" i="7"/>
  <c r="AA12" i="7" s="1"/>
  <c r="V12" i="7"/>
  <c r="R12" i="7"/>
  <c r="N12" i="7"/>
  <c r="J12" i="7"/>
  <c r="K12" i="7" s="1"/>
  <c r="Z11" i="7"/>
  <c r="V11" i="7"/>
  <c r="R11" i="7"/>
  <c r="N11" i="7"/>
  <c r="J11" i="7"/>
  <c r="Z10" i="7"/>
  <c r="V10" i="7"/>
  <c r="R10" i="7"/>
  <c r="N10" i="7"/>
  <c r="J10" i="7"/>
  <c r="Z9" i="7"/>
  <c r="V9" i="7"/>
  <c r="R9" i="7"/>
  <c r="N9" i="7"/>
  <c r="J9" i="7"/>
  <c r="Z8" i="7"/>
  <c r="V8" i="7"/>
  <c r="R8" i="7"/>
  <c r="N8" i="7"/>
  <c r="J8" i="7"/>
  <c r="Z7" i="7"/>
  <c r="V7" i="7"/>
  <c r="R7" i="7"/>
  <c r="N7" i="7"/>
  <c r="J7" i="7"/>
  <c r="Z6" i="7"/>
  <c r="V6" i="7"/>
  <c r="R6" i="7"/>
  <c r="N6" i="7"/>
  <c r="J6" i="7"/>
  <c r="Z5" i="7"/>
  <c r="V5" i="7"/>
  <c r="R5" i="7"/>
  <c r="N5" i="7"/>
  <c r="J5" i="7"/>
  <c r="Z4" i="7"/>
  <c r="V4" i="7"/>
  <c r="R4" i="7"/>
  <c r="S12" i="7" s="1"/>
  <c r="N4" i="7"/>
  <c r="J4" i="7"/>
  <c r="A2" i="7"/>
  <c r="E14" i="7" s="1"/>
  <c r="E19" i="1" l="1"/>
  <c r="E20" i="1"/>
  <c r="E6" i="7"/>
  <c r="D20" i="5" s="1"/>
  <c r="E8" i="7"/>
  <c r="D22" i="5" s="1"/>
  <c r="E10" i="7"/>
  <c r="D24" i="5" s="1"/>
  <c r="E12" i="7"/>
  <c r="E5" i="7"/>
  <c r="D19" i="5" s="1"/>
  <c r="E7" i="7"/>
  <c r="D21" i="5" s="1"/>
  <c r="E9" i="7"/>
  <c r="D23" i="5" s="1"/>
  <c r="E11" i="7"/>
  <c r="D25" i="5" s="1"/>
  <c r="E13" i="7"/>
  <c r="E4" i="7"/>
  <c r="D18" i="5" s="1"/>
  <c r="W12" i="7"/>
  <c r="AA6" i="7"/>
  <c r="K13" i="2"/>
  <c r="S13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W13" i="2"/>
  <c r="W6" i="7"/>
  <c r="W13" i="7"/>
  <c r="AD12" i="7"/>
  <c r="S13" i="2"/>
  <c r="AD12" i="2"/>
  <c r="AD11" i="2"/>
  <c r="AD8" i="2"/>
  <c r="S6" i="7"/>
  <c r="AD7" i="2"/>
  <c r="O12" i="7"/>
  <c r="O6" i="7"/>
  <c r="AD13" i="7"/>
  <c r="AD4" i="2"/>
  <c r="AD5" i="2"/>
  <c r="AD9" i="2"/>
  <c r="AD13" i="2"/>
  <c r="AD16" i="2"/>
  <c r="AD24" i="2"/>
  <c r="AD25" i="2"/>
  <c r="AD6" i="2"/>
  <c r="AD10" i="2"/>
  <c r="AD17" i="2"/>
  <c r="AD14" i="2"/>
  <c r="AD18" i="2"/>
  <c r="AD15" i="2"/>
  <c r="AD11" i="7"/>
  <c r="K6" i="7"/>
  <c r="E22" i="2"/>
  <c r="AD9" i="7"/>
  <c r="AD4" i="7"/>
  <c r="AD7" i="7"/>
  <c r="AD6" i="7"/>
  <c r="AD5" i="7"/>
  <c r="AD8" i="7"/>
  <c r="AD10" i="7"/>
  <c r="S24" i="2"/>
  <c r="E17" i="1"/>
  <c r="D16" i="5" s="1"/>
  <c r="E18" i="1"/>
  <c r="D17" i="5" s="1"/>
  <c r="E15" i="1"/>
  <c r="D14" i="5" s="1"/>
  <c r="E16" i="1"/>
  <c r="D15" i="5" s="1"/>
  <c r="S21" i="2"/>
  <c r="W24" i="2"/>
  <c r="O24" i="2"/>
  <c r="K24" i="2"/>
  <c r="W6" i="3"/>
  <c r="W21" i="2"/>
  <c r="E25" i="2"/>
  <c r="E5" i="2"/>
  <c r="D29" i="5" s="1"/>
  <c r="E21" i="2"/>
  <c r="E19" i="2"/>
  <c r="E24" i="2"/>
  <c r="K25" i="2"/>
  <c r="K21" i="2"/>
  <c r="O25" i="2"/>
  <c r="W25" i="2"/>
  <c r="E13" i="1"/>
  <c r="D12" i="5" s="1"/>
  <c r="E12" i="1"/>
  <c r="D11" i="5" s="1"/>
  <c r="O4" i="7"/>
  <c r="W9" i="7"/>
  <c r="K8" i="7"/>
  <c r="O7" i="7"/>
  <c r="O8" i="7"/>
  <c r="W8" i="7"/>
  <c r="K9" i="7"/>
  <c r="O10" i="7"/>
  <c r="K7" i="7"/>
  <c r="AA8" i="7"/>
  <c r="O9" i="7"/>
  <c r="S10" i="7"/>
  <c r="W15" i="2"/>
  <c r="W17" i="2"/>
  <c r="O18" i="2"/>
  <c r="W18" i="2"/>
  <c r="O20" i="2"/>
  <c r="W20" i="2"/>
  <c r="K20" i="2"/>
  <c r="O23" i="2"/>
  <c r="W23" i="2"/>
  <c r="O5" i="7"/>
  <c r="S8" i="7"/>
  <c r="K10" i="7"/>
  <c r="W5" i="2"/>
  <c r="W6" i="2"/>
  <c r="W7" i="2"/>
  <c r="W8" i="2"/>
  <c r="W9" i="2"/>
  <c r="W10" i="2"/>
  <c r="W11" i="2"/>
  <c r="W12" i="2"/>
  <c r="W14" i="2"/>
  <c r="W16" i="2"/>
  <c r="O19" i="2"/>
  <c r="W19" i="2"/>
  <c r="S25" i="2"/>
  <c r="S6" i="1"/>
  <c r="O7" i="1"/>
  <c r="O12" i="1"/>
  <c r="S12" i="1"/>
  <c r="AA5" i="7"/>
  <c r="AA7" i="7"/>
  <c r="AA10" i="7"/>
  <c r="AA9" i="7"/>
  <c r="AA4" i="7"/>
  <c r="AA4" i="1"/>
  <c r="W6" i="1"/>
  <c r="W12" i="1"/>
  <c r="W7" i="1"/>
  <c r="W4" i="2"/>
  <c r="W5" i="1"/>
  <c r="W4" i="1"/>
  <c r="W10" i="7"/>
  <c r="W5" i="7"/>
  <c r="W7" i="7"/>
  <c r="W4" i="7"/>
  <c r="S18" i="2"/>
  <c r="S19" i="2"/>
  <c r="S20" i="2"/>
  <c r="S23" i="2"/>
  <c r="S17" i="2"/>
  <c r="S11" i="2"/>
  <c r="S15" i="2"/>
  <c r="S16" i="2"/>
  <c r="S10" i="2"/>
  <c r="S12" i="2"/>
  <c r="S14" i="2"/>
  <c r="S7" i="2"/>
  <c r="S9" i="2"/>
  <c r="S8" i="2"/>
  <c r="S5" i="2"/>
  <c r="S6" i="2"/>
  <c r="S7" i="1"/>
  <c r="S5" i="1"/>
  <c r="S9" i="7"/>
  <c r="S5" i="7"/>
  <c r="S7" i="7"/>
  <c r="O17" i="2"/>
  <c r="O14" i="2"/>
  <c r="O11" i="2"/>
  <c r="O16" i="2"/>
  <c r="O10" i="2"/>
  <c r="O12" i="2"/>
  <c r="O15" i="2"/>
  <c r="O9" i="2"/>
  <c r="O6" i="2"/>
  <c r="O7" i="2"/>
  <c r="O8" i="2"/>
  <c r="O5" i="2"/>
  <c r="O6" i="1"/>
  <c r="O5" i="1"/>
  <c r="O4" i="2"/>
  <c r="O4" i="1"/>
  <c r="K17" i="2"/>
  <c r="K23" i="2"/>
  <c r="K19" i="2"/>
  <c r="K18" i="2"/>
  <c r="K16" i="2"/>
  <c r="K15" i="2"/>
  <c r="K14" i="2"/>
  <c r="K11" i="2"/>
  <c r="K6" i="2"/>
  <c r="K8" i="2"/>
  <c r="K12" i="2"/>
  <c r="K10" i="2"/>
  <c r="K7" i="2"/>
  <c r="K9" i="2"/>
  <c r="K5" i="2"/>
  <c r="K12" i="1"/>
  <c r="K5" i="1"/>
  <c r="K4" i="1"/>
  <c r="K7" i="1"/>
  <c r="K6" i="1"/>
  <c r="K5" i="7"/>
  <c r="K4" i="7"/>
  <c r="K4" i="2"/>
  <c r="O11" i="1"/>
  <c r="S4" i="1"/>
  <c r="W11" i="1"/>
  <c r="S11" i="1"/>
  <c r="K11" i="7"/>
  <c r="S11" i="7"/>
  <c r="AA11" i="7"/>
  <c r="S4" i="7"/>
  <c r="O11" i="7"/>
  <c r="W11" i="7"/>
  <c r="E10" i="2"/>
  <c r="D34" i="5" s="1"/>
  <c r="D33" i="5"/>
  <c r="E8" i="2"/>
  <c r="D32" i="5" s="1"/>
  <c r="D31" i="5"/>
  <c r="E6" i="2"/>
  <c r="D30" i="5" s="1"/>
  <c r="E4" i="1"/>
  <c r="D3" i="5" s="1"/>
  <c r="E4" i="2"/>
  <c r="D26" i="5" s="1"/>
  <c r="S4" i="2"/>
  <c r="X19" i="3"/>
  <c r="X20" i="3"/>
  <c r="E6" i="1"/>
  <c r="D5" i="5" s="1"/>
  <c r="E8" i="1"/>
  <c r="D7" i="5" s="1"/>
  <c r="E10" i="1"/>
  <c r="D9" i="5" s="1"/>
  <c r="E14" i="1"/>
  <c r="D13" i="5" s="1"/>
  <c r="E5" i="1"/>
  <c r="D4" i="5" s="1"/>
  <c r="E7" i="1"/>
  <c r="D6" i="5" s="1"/>
  <c r="E9" i="1"/>
  <c r="D8" i="5" s="1"/>
  <c r="E11" i="1"/>
  <c r="D10" i="5" s="1"/>
  <c r="AE10" i="7" l="1"/>
  <c r="AE14" i="7"/>
  <c r="AE13" i="7"/>
  <c r="AE18" i="2"/>
  <c r="AE13" i="2"/>
  <c r="AE15" i="2"/>
  <c r="AE16" i="2"/>
  <c r="AE17" i="2"/>
  <c r="AE14" i="2"/>
  <c r="AE12" i="2"/>
  <c r="AE7" i="2"/>
  <c r="AE11" i="2"/>
  <c r="AE9" i="2"/>
  <c r="AE8" i="2"/>
  <c r="AE5" i="2"/>
  <c r="AE12" i="7"/>
  <c r="AE11" i="7"/>
  <c r="AE9" i="7"/>
  <c r="AE8" i="7"/>
  <c r="AE7" i="7"/>
  <c r="AE6" i="7"/>
  <c r="AE5" i="7"/>
  <c r="AE4" i="7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39" i="4"/>
  <c r="I23" i="4"/>
  <c r="I31" i="4"/>
  <c r="I37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3" i="4"/>
  <c r="I35" i="4"/>
  <c r="E7" i="3" l="1"/>
  <c r="E8" i="3"/>
  <c r="E9" i="3"/>
  <c r="E10" i="3"/>
  <c r="E11" i="3"/>
  <c r="E12" i="3"/>
  <c r="E13" i="3"/>
  <c r="E14" i="3"/>
  <c r="E15" i="3"/>
  <c r="E16" i="3"/>
  <c r="E17" i="3"/>
  <c r="E18" i="3"/>
  <c r="E21" i="3"/>
  <c r="E22" i="3"/>
  <c r="E23" i="3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32" i="4"/>
  <c r="E33" i="4"/>
  <c r="E34" i="4"/>
  <c r="E35" i="4"/>
  <c r="E36" i="4"/>
  <c r="E37" i="4"/>
  <c r="E38" i="4"/>
  <c r="E10" i="4"/>
  <c r="E11" i="4"/>
  <c r="E12" i="4"/>
  <c r="E13" i="4"/>
  <c r="E14" i="4"/>
  <c r="E15" i="4"/>
  <c r="E16" i="4"/>
  <c r="E17" i="4"/>
  <c r="E18" i="4"/>
  <c r="E19" i="4"/>
  <c r="E20" i="4"/>
  <c r="S23" i="3" l="1"/>
  <c r="S22" i="3"/>
  <c r="S21" i="3"/>
  <c r="S18" i="3"/>
  <c r="S17" i="3"/>
  <c r="S16" i="3"/>
  <c r="S15" i="3"/>
  <c r="S14" i="3"/>
  <c r="S13" i="3"/>
  <c r="S12" i="3"/>
  <c r="S11" i="3"/>
  <c r="S10" i="3"/>
  <c r="S9" i="3"/>
  <c r="S8" i="3"/>
  <c r="S7" i="3"/>
  <c r="O23" i="3"/>
  <c r="O22" i="3"/>
  <c r="O21" i="3"/>
  <c r="O18" i="3"/>
  <c r="O17" i="3"/>
  <c r="O16" i="3"/>
  <c r="O15" i="3"/>
  <c r="O14" i="3"/>
  <c r="O13" i="3"/>
  <c r="O12" i="3"/>
  <c r="O11" i="3"/>
  <c r="O10" i="3"/>
  <c r="O9" i="3"/>
  <c r="O8" i="3"/>
  <c r="O7" i="3"/>
  <c r="K23" i="3"/>
  <c r="K22" i="3"/>
  <c r="K21" i="3"/>
  <c r="K18" i="3"/>
  <c r="K17" i="3"/>
  <c r="K16" i="3"/>
  <c r="K15" i="3"/>
  <c r="K14" i="3"/>
  <c r="K13" i="3"/>
  <c r="K12" i="3"/>
  <c r="K11" i="3"/>
  <c r="K10" i="3"/>
  <c r="K9" i="3"/>
  <c r="K8" i="3"/>
  <c r="K7" i="3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D39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21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3" i="4"/>
  <c r="E7" i="4" l="1"/>
  <c r="E9" i="4"/>
  <c r="E8" i="4"/>
  <c r="E6" i="4"/>
  <c r="E5" i="4"/>
  <c r="E4" i="4"/>
  <c r="E3" i="4"/>
  <c r="F25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39" i="4"/>
  <c r="F22" i="4"/>
  <c r="F23" i="4"/>
  <c r="F24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21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3" i="4"/>
  <c r="C55" i="4"/>
  <c r="C56" i="4"/>
  <c r="C39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21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4" i="4"/>
  <c r="C3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39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21" i="4"/>
  <c r="R23" i="3"/>
  <c r="N23" i="3"/>
  <c r="J23" i="3"/>
  <c r="R22" i="3"/>
  <c r="N22" i="3"/>
  <c r="J22" i="3"/>
  <c r="R21" i="3"/>
  <c r="N21" i="3"/>
  <c r="J21" i="3"/>
  <c r="R18" i="3"/>
  <c r="N18" i="3"/>
  <c r="J18" i="3"/>
  <c r="R17" i="3"/>
  <c r="N17" i="3"/>
  <c r="J17" i="3"/>
  <c r="R16" i="3"/>
  <c r="N16" i="3"/>
  <c r="J16" i="3"/>
  <c r="R15" i="3"/>
  <c r="N15" i="3"/>
  <c r="J15" i="3"/>
  <c r="R14" i="3"/>
  <c r="N14" i="3"/>
  <c r="J14" i="3"/>
  <c r="R13" i="3"/>
  <c r="N13" i="3"/>
  <c r="J13" i="3"/>
  <c r="R12" i="3"/>
  <c r="N12" i="3"/>
  <c r="J12" i="3"/>
  <c r="R11" i="3"/>
  <c r="N11" i="3"/>
  <c r="J11" i="3"/>
  <c r="R10" i="3"/>
  <c r="N10" i="3"/>
  <c r="J10" i="3"/>
  <c r="R9" i="3"/>
  <c r="N9" i="3"/>
  <c r="J9" i="3"/>
  <c r="R8" i="3"/>
  <c r="N8" i="3"/>
  <c r="J8" i="3"/>
  <c r="R7" i="3"/>
  <c r="N7" i="3"/>
  <c r="J7" i="3"/>
  <c r="R6" i="3"/>
  <c r="N6" i="3"/>
  <c r="J6" i="3"/>
  <c r="R5" i="3"/>
  <c r="N5" i="3"/>
  <c r="J5" i="3"/>
  <c r="R4" i="3"/>
  <c r="N4" i="3"/>
  <c r="J4" i="3"/>
  <c r="A2" i="3"/>
  <c r="E5" i="3" l="1"/>
  <c r="E6" i="3"/>
  <c r="E41" i="4" s="1"/>
  <c r="S6" i="3"/>
  <c r="K6" i="3"/>
  <c r="S4" i="3"/>
  <c r="X6" i="3"/>
  <c r="X8" i="3"/>
  <c r="X10" i="3"/>
  <c r="H45" i="4" s="1"/>
  <c r="X12" i="3"/>
  <c r="X14" i="3"/>
  <c r="H49" i="4" s="1"/>
  <c r="X16" i="3"/>
  <c r="X18" i="3"/>
  <c r="H53" i="4" s="1"/>
  <c r="X22" i="3"/>
  <c r="X5" i="3"/>
  <c r="H40" i="4" s="1"/>
  <c r="X7" i="3"/>
  <c r="X9" i="3"/>
  <c r="H44" i="4" s="1"/>
  <c r="X11" i="3"/>
  <c r="X13" i="3"/>
  <c r="H48" i="4" s="1"/>
  <c r="X15" i="3"/>
  <c r="X17" i="3"/>
  <c r="H52" i="4" s="1"/>
  <c r="X21" i="3"/>
  <c r="X23" i="3"/>
  <c r="H56" i="4" s="1"/>
  <c r="X4" i="3"/>
  <c r="H38" i="4"/>
  <c r="H31" i="4"/>
  <c r="H35" i="4"/>
  <c r="H37" i="4"/>
  <c r="H10" i="4"/>
  <c r="E30" i="4"/>
  <c r="E31" i="4"/>
  <c r="E28" i="4"/>
  <c r="E29" i="4"/>
  <c r="E22" i="4"/>
  <c r="E24" i="4"/>
  <c r="E26" i="4"/>
  <c r="E23" i="4"/>
  <c r="E25" i="4"/>
  <c r="E27" i="4"/>
  <c r="E21" i="4"/>
  <c r="E4" i="3"/>
  <c r="E39" i="4" s="1"/>
  <c r="S5" i="3"/>
  <c r="O5" i="3"/>
  <c r="O6" i="3"/>
  <c r="O4" i="3"/>
  <c r="K4" i="3"/>
  <c r="K5" i="3"/>
  <c r="H3" i="4"/>
  <c r="H18" i="4"/>
  <c r="J18" i="4" s="1"/>
  <c r="E40" i="4"/>
  <c r="H43" i="4"/>
  <c r="H47" i="4"/>
  <c r="H51" i="4"/>
  <c r="H55" i="4"/>
  <c r="H16" i="4"/>
  <c r="J16" i="4" s="1"/>
  <c r="H15" i="4"/>
  <c r="H14" i="4"/>
  <c r="H8" i="4"/>
  <c r="H4" i="4"/>
  <c r="H7" i="4"/>
  <c r="H42" i="4"/>
  <c r="H46" i="4"/>
  <c r="H50" i="4"/>
  <c r="H54" i="4"/>
  <c r="H19" i="4"/>
  <c r="J19" i="4" s="1"/>
  <c r="H17" i="4"/>
  <c r="J17" i="4" s="1"/>
  <c r="H20" i="4"/>
  <c r="J20" i="4" s="1"/>
  <c r="Y6" i="3" l="1"/>
  <c r="H39" i="4"/>
  <c r="Y4" i="3"/>
  <c r="I38" i="4" s="1"/>
  <c r="H21" i="4"/>
  <c r="H22" i="4"/>
  <c r="I33" i="4"/>
  <c r="I29" i="4"/>
  <c r="I25" i="4"/>
  <c r="I22" i="4"/>
  <c r="I36" i="4"/>
  <c r="I21" i="4"/>
  <c r="I32" i="4"/>
  <c r="I28" i="4"/>
  <c r="I24" i="4"/>
  <c r="I27" i="4"/>
  <c r="I34" i="4"/>
  <c r="I30" i="4"/>
  <c r="I26" i="4"/>
  <c r="H36" i="4"/>
  <c r="H34" i="4"/>
  <c r="H33" i="4"/>
  <c r="H32" i="4"/>
  <c r="H30" i="4"/>
  <c r="H29" i="4"/>
  <c r="H28" i="4"/>
  <c r="H27" i="4"/>
  <c r="H26" i="4"/>
  <c r="H25" i="4"/>
  <c r="H24" i="4"/>
  <c r="H13" i="4"/>
  <c r="H12" i="4"/>
  <c r="H11" i="4"/>
  <c r="H9" i="4"/>
  <c r="H41" i="4"/>
  <c r="J56" i="4" s="1"/>
  <c r="H6" i="4"/>
  <c r="H23" i="4"/>
  <c r="H5" i="4"/>
  <c r="J15" i="4" s="1"/>
  <c r="J7" i="4" l="1"/>
  <c r="J14" i="4"/>
  <c r="J8" i="4"/>
  <c r="J35" i="4"/>
  <c r="J31" i="4"/>
  <c r="J47" i="4"/>
  <c r="J55" i="4"/>
  <c r="J46" i="4"/>
  <c r="J54" i="4"/>
  <c r="J49" i="4"/>
  <c r="J44" i="4"/>
  <c r="J52" i="4"/>
  <c r="J43" i="4"/>
  <c r="J51" i="4"/>
  <c r="J42" i="4"/>
  <c r="J50" i="4"/>
  <c r="J45" i="4"/>
  <c r="J53" i="4"/>
  <c r="J48" i="4"/>
  <c r="J23" i="4"/>
  <c r="J37" i="4"/>
  <c r="J38" i="4"/>
  <c r="J36" i="4"/>
  <c r="J34" i="4"/>
  <c r="J33" i="4"/>
  <c r="J32" i="4"/>
  <c r="J30" i="4"/>
  <c r="J10" i="4"/>
  <c r="J29" i="4"/>
  <c r="J28" i="4"/>
  <c r="J27" i="4"/>
  <c r="J26" i="4"/>
  <c r="J25" i="4"/>
  <c r="J24" i="4"/>
  <c r="J13" i="4"/>
  <c r="J12" i="4"/>
  <c r="J11" i="4"/>
  <c r="J9" i="4"/>
  <c r="J41" i="4"/>
  <c r="J6" i="4"/>
  <c r="J5" i="4"/>
  <c r="J39" i="4"/>
  <c r="J4" i="4"/>
  <c r="J21" i="4"/>
  <c r="J22" i="4"/>
  <c r="J40" i="4"/>
  <c r="J3" i="4"/>
  <c r="B1" i="4"/>
  <c r="B1" i="3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W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F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Время после которого дисквалификация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W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F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Время после которого дисквалификация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F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Время после которого дисквалификация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</commentList>
</comments>
</file>

<file path=xl/sharedStrings.xml><?xml version="1.0" encoding="utf-8"?>
<sst xmlns="http://schemas.openxmlformats.org/spreadsheetml/2006/main" count="643" uniqueCount="219">
  <si>
    <t>Ф.И.О.</t>
  </si>
  <si>
    <t>1-й участок</t>
  </si>
  <si>
    <t xml:space="preserve">Старт </t>
  </si>
  <si>
    <t xml:space="preserve">Финиш </t>
  </si>
  <si>
    <t>2-й участок</t>
  </si>
  <si>
    <t>3-й участок</t>
  </si>
  <si>
    <t>Результат</t>
  </si>
  <si>
    <t>Ник</t>
  </si>
  <si>
    <t>Место</t>
  </si>
  <si>
    <t>Ф.И.О</t>
  </si>
  <si>
    <t>Категория</t>
  </si>
  <si>
    <t>Общее время</t>
  </si>
  <si>
    <t>Город</t>
  </si>
  <si>
    <t>Год Рождения</t>
  </si>
  <si>
    <t>Итого</t>
  </si>
  <si>
    <t>Время</t>
  </si>
  <si>
    <t>Полных лет</t>
  </si>
  <si>
    <t>Н.Новгород</t>
  </si>
  <si>
    <t>Эксперты</t>
  </si>
  <si>
    <t>Девушки</t>
  </si>
  <si>
    <t>Паценко Сергей</t>
  </si>
  <si>
    <t>№37</t>
  </si>
  <si>
    <t>№38</t>
  </si>
  <si>
    <t>Номер</t>
  </si>
  <si>
    <t>DNS (Dod Not Start) Не стартовал</t>
  </si>
  <si>
    <t>DNF (Dod Not Finich) Не финишировал</t>
  </si>
  <si>
    <t>Погодные условия :</t>
  </si>
  <si>
    <t>Любители</t>
  </si>
  <si>
    <t>Возраст</t>
  </si>
  <si>
    <t>Место в категории</t>
  </si>
  <si>
    <t>Общее место</t>
  </si>
  <si>
    <t>Согласие с регламентом гонки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</si>
  <si>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</si>
  <si>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</si>
  <si>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</si>
  <si>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</si>
  <si>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</si>
  <si>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</si>
  <si>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</si>
  <si>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</si>
  <si>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</si>
  <si>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</si>
  <si>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</si>
  <si>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</si>
  <si>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</si>
  <si>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</si>
  <si>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</si>
  <si>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</si>
  <si>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</si>
  <si>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</si>
  <si>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</si>
  <si>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</si>
  <si>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</si>
  <si>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</si>
  <si>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</si>
  <si>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</si>
  <si>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</si>
  <si>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</si>
  <si>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</si>
  <si>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</si>
  <si>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</si>
  <si>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№30</t>
  </si>
  <si>
    <t>№31</t>
  </si>
  <si>
    <t>№32</t>
  </si>
  <si>
    <t>№33</t>
  </si>
  <si>
    <t>4-й участок</t>
  </si>
  <si>
    <t>5-й участок</t>
  </si>
  <si>
    <t xml:space="preserve">Главный судья :  </t>
  </si>
  <si>
    <t>г.Нижний Новгород  Протокол эндуро гонки "Малиновое Мини-Эндуро " 2этап    30 июня 2013 года</t>
  </si>
  <si>
    <t>Косков Александр</t>
  </si>
  <si>
    <t>Коробейников Александр</t>
  </si>
  <si>
    <t>Петров Алексей</t>
  </si>
  <si>
    <t>Романов Михаил</t>
  </si>
  <si>
    <t>Бушмакин Артём</t>
  </si>
  <si>
    <t>Дзержинск</t>
  </si>
  <si>
    <t xml:space="preserve">Буканов Александр </t>
  </si>
  <si>
    <t>Москва</t>
  </si>
  <si>
    <t>Казань</t>
  </si>
  <si>
    <t xml:space="preserve">№ стартовый </t>
  </si>
  <si>
    <t>№</t>
  </si>
  <si>
    <t>СТАРТ</t>
  </si>
  <si>
    <t>ФИНИШ</t>
  </si>
  <si>
    <r>
      <rPr>
        <u/>
        <sz val="11"/>
        <color theme="1"/>
        <rFont val="Andalus"/>
        <family val="1"/>
      </rPr>
      <t xml:space="preserve">ФИО                                                           </t>
    </r>
    <r>
      <rPr>
        <sz val="11"/>
        <color theme="1"/>
        <rFont val="Andalus"/>
        <family val="1"/>
      </rPr>
      <t xml:space="preserve"> </t>
    </r>
  </si>
  <si>
    <t>комментарий</t>
  </si>
  <si>
    <t xml:space="preserve">Врач :                                                                      </t>
  </si>
  <si>
    <t xml:space="preserve">Главный судья :                                                      </t>
  </si>
  <si>
    <t xml:space="preserve">тел.                </t>
  </si>
  <si>
    <t xml:space="preserve">участок№       </t>
  </si>
  <si>
    <t>№34</t>
  </si>
  <si>
    <t>№35</t>
  </si>
  <si>
    <t>№36</t>
  </si>
  <si>
    <t>№39</t>
  </si>
  <si>
    <t>№40</t>
  </si>
  <si>
    <t>№41</t>
  </si>
  <si>
    <t>№42</t>
  </si>
  <si>
    <t>№43</t>
  </si>
  <si>
    <t>№44</t>
  </si>
  <si>
    <t>№45</t>
  </si>
  <si>
    <t>№46</t>
  </si>
  <si>
    <t>№47</t>
  </si>
  <si>
    <t>№48</t>
  </si>
  <si>
    <t>№49</t>
  </si>
  <si>
    <t>№50</t>
  </si>
  <si>
    <t>№51</t>
  </si>
  <si>
    <t>№52</t>
  </si>
  <si>
    <t>№53</t>
  </si>
  <si>
    <t>№54</t>
  </si>
  <si>
    <t>№55</t>
  </si>
  <si>
    <t>№56</t>
  </si>
  <si>
    <t>№57</t>
  </si>
  <si>
    <t>№58</t>
  </si>
  <si>
    <t>№59</t>
  </si>
  <si>
    <t>№60</t>
  </si>
  <si>
    <t>№61</t>
  </si>
  <si>
    <t>№62</t>
  </si>
  <si>
    <t>№63</t>
  </si>
  <si>
    <t>№64</t>
  </si>
  <si>
    <t>№65</t>
  </si>
  <si>
    <t>№66</t>
  </si>
  <si>
    <t>Додонов Алексей</t>
  </si>
  <si>
    <t>Ф.И.О.   Участника.</t>
  </si>
  <si>
    <t xml:space="preserve">Дудко Юрий </t>
  </si>
  <si>
    <t>Горбунов Михаил</t>
  </si>
  <si>
    <t>Ковров</t>
  </si>
  <si>
    <t>DNS (Don`t start) Не стартовал</t>
  </si>
  <si>
    <t>DNF (Don`t Finish) Не финишировал</t>
  </si>
  <si>
    <t>DNF (Don`t Finch) Не финишировал</t>
  </si>
  <si>
    <t>Протокол эндуро гонки "Малиновое Мини-Эндуро "                       3 этап    11 августа 2013 года</t>
  </si>
  <si>
    <t>Старттовый №</t>
  </si>
  <si>
    <t>Дата   рождения</t>
  </si>
  <si>
    <t>г.Нижний Новгород  Протокол эндуро гонки "Малиновое Мини-Эндуро " 3 этап    11 августа 2013 года</t>
  </si>
  <si>
    <t>Общее (Т2)</t>
  </si>
  <si>
    <t>Штрафное (Т1)</t>
  </si>
  <si>
    <t>Расчет штрафного времени</t>
  </si>
  <si>
    <t>Лимит времени</t>
  </si>
  <si>
    <t>Главный судья :  Паценко Ирина Сергеевна</t>
  </si>
  <si>
    <t>alexander-2off@yandex.ru</t>
  </si>
  <si>
    <t>Апачи</t>
  </si>
  <si>
    <t>Пылаев Александр Николаевич</t>
  </si>
  <si>
    <t>firefly132@mail.ru</t>
  </si>
  <si>
    <t>Афонин Александр Дмитриевич</t>
  </si>
  <si>
    <t>cd-adifo@mail.ru</t>
  </si>
  <si>
    <t>нет</t>
  </si>
  <si>
    <t>Афонин  Дмитрий Иванович</t>
  </si>
  <si>
    <t>Leg0land@mail.ru</t>
  </si>
  <si>
    <t>Leg0</t>
  </si>
  <si>
    <t>Лисин Олег Алексеевич</t>
  </si>
  <si>
    <t>Зелень</t>
  </si>
  <si>
    <t>Ирина</t>
  </si>
  <si>
    <t>olga.burdina@mail.ru</t>
  </si>
  <si>
    <t>lelikai</t>
  </si>
  <si>
    <t>virtavik@gmail.com</t>
  </si>
  <si>
    <t>'+79200129198</t>
  </si>
  <si>
    <t>LeMalka</t>
  </si>
  <si>
    <t>Гнатюк Елена Юрьевна</t>
  </si>
  <si>
    <t>GrimNN</t>
  </si>
  <si>
    <t>Маленов Александр Анатольевич</t>
  </si>
  <si>
    <t>'+79200174840</t>
  </si>
  <si>
    <t>mashataba@gmail.com</t>
  </si>
  <si>
    <t>8-950-354-75-62</t>
  </si>
  <si>
    <t>Машунька</t>
  </si>
  <si>
    <t>Табашникова Мария Александровна</t>
  </si>
  <si>
    <t>vuzai@mail.ru</t>
  </si>
  <si>
    <t>Эл. почта</t>
  </si>
  <si>
    <t>Телефон</t>
  </si>
  <si>
    <t>Отметка времени</t>
  </si>
  <si>
    <t>Лепилин Евгений</t>
  </si>
  <si>
    <t>Зайцев Леонид Анатольевич</t>
  </si>
  <si>
    <t>Фрязино</t>
  </si>
  <si>
    <t>Замыслов Евгений Андреевич</t>
  </si>
  <si>
    <t>Шайхутдинов Артем Радикович</t>
  </si>
  <si>
    <t>Кузин Артур Азатович</t>
  </si>
  <si>
    <t>Долгопрудный</t>
  </si>
  <si>
    <t>Беляев Глеб Николаевич</t>
  </si>
  <si>
    <t>Чиков Антон Андреевич</t>
  </si>
  <si>
    <t>Пермь</t>
  </si>
  <si>
    <t>Половинкин Виталий</t>
  </si>
  <si>
    <t>Сальников Роман Валентинович</t>
  </si>
  <si>
    <t>Агапов Василий Владимирович</t>
  </si>
  <si>
    <t>Вяткин Евгений Анатольевич</t>
  </si>
  <si>
    <t>Чкаловский</t>
  </si>
  <si>
    <t>Горяев Кирилл Валерьевич</t>
  </si>
  <si>
    <t>Щербинка</t>
  </si>
  <si>
    <t>Грязнов Андрей Валентинович</t>
  </si>
  <si>
    <t>Митин Владимир</t>
  </si>
  <si>
    <t>Кострома</t>
  </si>
  <si>
    <t>Балахонов Дмитрий Михайлович</t>
  </si>
  <si>
    <t>Васильев Святосла Сергеевич</t>
  </si>
  <si>
    <t xml:space="preserve">Маринин Роман Андреевич </t>
  </si>
  <si>
    <t>Колтуков Артем</t>
  </si>
  <si>
    <t>Бронницы</t>
  </si>
  <si>
    <t>Кадаш Дмитрий Андреевич</t>
  </si>
  <si>
    <t>Мастера</t>
  </si>
  <si>
    <t>Космынин Алексей</t>
  </si>
  <si>
    <t>Бурыер Джереми</t>
  </si>
  <si>
    <t>Смирнов Павел</t>
  </si>
  <si>
    <t>Щеглов Андрей</t>
  </si>
  <si>
    <t>Ликин Никита</t>
  </si>
  <si>
    <t>Здрук Александр</t>
  </si>
  <si>
    <t>Корелов Николай</t>
  </si>
  <si>
    <t>Портнягин Алекс</t>
  </si>
  <si>
    <t>Шамин Артем</t>
  </si>
  <si>
    <t>Девяткин Дмитрий</t>
  </si>
  <si>
    <t>Букин Михаил</t>
  </si>
  <si>
    <t>Купцов Андрей</t>
  </si>
  <si>
    <t>Погодные условия : Солнечно t 26С Влажность 80%</t>
  </si>
  <si>
    <t>Судьи 1 участок</t>
  </si>
  <si>
    <t>Ирина Зелень</t>
  </si>
  <si>
    <t>Судьи 2 участок</t>
  </si>
  <si>
    <t>Олег Алексеев</t>
  </si>
  <si>
    <t>Судьи 3 участок</t>
  </si>
  <si>
    <t>Оксана Кучукбаева</t>
  </si>
  <si>
    <t>Судьи 4 участок</t>
  </si>
  <si>
    <t>Судьи 5 участок</t>
  </si>
  <si>
    <t>Дмитрий Тепин</t>
  </si>
  <si>
    <t>Александр Маленов</t>
  </si>
  <si>
    <t>Старт</t>
  </si>
  <si>
    <t>Финиш</t>
  </si>
  <si>
    <t>Перезаезд 4 спец. участка для определения 2 и 3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</si>
</sst>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400]h:mm:ss\ AM/PM"/>
    <numFmt numFmtId="165" formatCode="h:mm:ss;@"/>
    <numFmt numFmtId="166" formatCode="[$-419]mmmm\ yyyy;@"/>
    <numFmt numFmtId="167" formatCode="[$-F800]dddd\,\ mmmm\ dd\,\ yyyy"/>
    <numFmt numFmtId="169" formatCode="m/d/yyyy\ h:mm:ss;@"/>
    <numFmt numFmtId="170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2"/>
      <color theme="1"/>
      <name val="Calibri"/>
      <family val="2"/>
      <scheme val="minor"/>
    </font>
    <font>
      <b/>
      <sz val="11"/>
      <color theme="1"/>
      <name val="Andalus"/>
      <family val="1"/>
    </font>
    <font>
      <b/>
      <sz val="16"/>
      <color theme="1"/>
      <name val="Andalus"/>
      <family val="1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Andalus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Andalus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abic Typesetting"/>
      <family val="4"/>
    </font>
    <font>
      <sz val="10"/>
      <color rgb="FF000000"/>
      <name val="Arabic Typesetting"/>
      <family val="4"/>
    </font>
    <font>
      <b/>
      <sz val="11"/>
      <color theme="0"/>
      <name val="Calibri"/>
      <family val="2"/>
      <scheme val="minor"/>
    </font>
    <font>
      <sz val="11"/>
      <color theme="1"/>
      <name val="Aparajita"/>
      <family val="2"/>
    </font>
    <font>
      <b/>
      <sz val="13"/>
      <color theme="1"/>
      <name val="Aparajita"/>
      <family val="2"/>
    </font>
    <font>
      <b/>
      <sz val="13"/>
      <color theme="1"/>
      <name val="Cambria"/>
      <family val="1"/>
      <charset val="204"/>
      <scheme val="major"/>
    </font>
    <font>
      <b/>
      <sz val="11"/>
      <color theme="0"/>
      <name val="Aparajit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5" fillId="0" borderId="0"/>
  </cellStyleXfs>
  <cellXfs count="2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165" fontId="1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5" fontId="1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165" fontId="1" fillId="5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31" xfId="0" applyFont="1" applyBorder="1"/>
    <xf numFmtId="0" fontId="1" fillId="0" borderId="31" xfId="0" applyFont="1" applyBorder="1" applyAlignment="1">
      <alignment horizontal="center" vertical="center"/>
    </xf>
    <xf numFmtId="165" fontId="1" fillId="0" borderId="31" xfId="0" applyNumberFormat="1" applyFont="1" applyBorder="1"/>
    <xf numFmtId="0" fontId="4" fillId="0" borderId="31" xfId="0" applyFont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" fillId="3" borderId="32" xfId="0" applyFont="1" applyFill="1" applyBorder="1"/>
    <xf numFmtId="0" fontId="1" fillId="3" borderId="32" xfId="0" applyFont="1" applyFill="1" applyBorder="1" applyAlignment="1">
      <alignment horizontal="center" vertical="center"/>
    </xf>
    <xf numFmtId="165" fontId="1" fillId="3" borderId="32" xfId="0" applyNumberFormat="1" applyFont="1" applyFill="1" applyBorder="1"/>
    <xf numFmtId="0" fontId="4" fillId="3" borderId="32" xfId="0" applyFont="1" applyFill="1" applyBorder="1" applyAlignment="1">
      <alignment horizontal="center" vertical="center"/>
    </xf>
    <xf numFmtId="0" fontId="1" fillId="5" borderId="32" xfId="0" applyFont="1" applyFill="1" applyBorder="1"/>
    <xf numFmtId="0" fontId="1" fillId="5" borderId="32" xfId="0" applyFont="1" applyFill="1" applyBorder="1" applyAlignment="1">
      <alignment horizontal="center" vertical="center"/>
    </xf>
    <xf numFmtId="165" fontId="1" fillId="5" borderId="32" xfId="0" applyNumberFormat="1" applyFont="1" applyFill="1" applyBorder="1"/>
    <xf numFmtId="0" fontId="4" fillId="5" borderId="32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3" borderId="32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36" xfId="0" applyFont="1" applyBorder="1"/>
    <xf numFmtId="0" fontId="1" fillId="0" borderId="30" xfId="0" applyFont="1" applyBorder="1"/>
    <xf numFmtId="0" fontId="1" fillId="0" borderId="37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2" fillId="0" borderId="0" xfId="0" applyFont="1"/>
    <xf numFmtId="0" fontId="1" fillId="0" borderId="0" xfId="0" applyFont="1" applyBorder="1"/>
    <xf numFmtId="0" fontId="1" fillId="0" borderId="0" xfId="0" applyFont="1" applyProtection="1">
      <protection hidden="1"/>
    </xf>
    <xf numFmtId="22" fontId="1" fillId="0" borderId="0" xfId="0" applyNumberFormat="1" applyFont="1" applyProtection="1"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0" borderId="18" xfId="0" applyFont="1" applyBorder="1" applyProtection="1">
      <protection hidden="1"/>
    </xf>
    <xf numFmtId="0" fontId="1" fillId="0" borderId="13" xfId="0" applyFont="1" applyBorder="1" applyProtection="1">
      <protection hidden="1"/>
    </xf>
    <xf numFmtId="1" fontId="1" fillId="0" borderId="25" xfId="0" applyNumberFormat="1" applyFont="1" applyBorder="1" applyAlignment="1" applyProtection="1">
      <alignment horizontal="center" vertical="center"/>
      <protection hidden="1"/>
    </xf>
    <xf numFmtId="166" fontId="1" fillId="0" borderId="18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Protection="1">
      <protection hidden="1"/>
    </xf>
    <xf numFmtId="164" fontId="1" fillId="0" borderId="1" xfId="0" applyNumberFormat="1" applyFont="1" applyBorder="1" applyProtection="1"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1" fillId="2" borderId="19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1" fontId="1" fillId="2" borderId="26" xfId="0" applyNumberFormat="1" applyFont="1" applyFill="1" applyBorder="1" applyAlignment="1" applyProtection="1">
      <alignment horizontal="center" vertical="center"/>
      <protection hidden="1"/>
    </xf>
    <xf numFmtId="166" fontId="1" fillId="2" borderId="19" xfId="0" applyNumberFormat="1" applyFont="1" applyFill="1" applyBorder="1" applyAlignment="1" applyProtection="1">
      <alignment horizontal="center" vertical="center"/>
      <protection hidden="1"/>
    </xf>
    <xf numFmtId="164" fontId="1" fillId="2" borderId="5" xfId="0" applyNumberFormat="1" applyFont="1" applyFill="1" applyBorder="1" applyProtection="1">
      <protection hidden="1"/>
    </xf>
    <xf numFmtId="164" fontId="1" fillId="2" borderId="1" xfId="0" applyNumberFormat="1" applyFont="1" applyFill="1" applyBorder="1" applyProtection="1">
      <protection hidden="1"/>
    </xf>
    <xf numFmtId="1" fontId="4" fillId="2" borderId="6" xfId="0" applyNumberFormat="1" applyFont="1" applyFill="1" applyBorder="1" applyAlignment="1" applyProtection="1">
      <alignment horizontal="center" vertical="center"/>
      <protection hidden="1"/>
    </xf>
    <xf numFmtId="165" fontId="1" fillId="2" borderId="5" xfId="0" applyNumberFormat="1" applyFont="1" applyFill="1" applyBorder="1" applyProtection="1">
      <protection hidden="1"/>
    </xf>
    <xf numFmtId="165" fontId="1" fillId="2" borderId="1" xfId="0" applyNumberFormat="1" applyFont="1" applyFill="1" applyBorder="1" applyProtection="1">
      <protection hidden="1"/>
    </xf>
    <xf numFmtId="1" fontId="4" fillId="2" borderId="11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1" fontId="1" fillId="0" borderId="26" xfId="0" applyNumberFormat="1" applyFont="1" applyBorder="1" applyAlignment="1" applyProtection="1">
      <alignment horizontal="center" vertical="center"/>
      <protection hidden="1"/>
    </xf>
    <xf numFmtId="166" fontId="1" fillId="0" borderId="19" xfId="0" applyNumberFormat="1" applyFont="1" applyBorder="1" applyAlignment="1" applyProtection="1">
      <alignment horizontal="center" vertical="center"/>
      <protection hidden="1"/>
    </xf>
    <xf numFmtId="0" fontId="1" fillId="2" borderId="2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1" fontId="1" fillId="2" borderId="27" xfId="0" applyNumberFormat="1" applyFont="1" applyFill="1" applyBorder="1" applyAlignment="1" applyProtection="1">
      <alignment horizontal="center" vertical="center"/>
      <protection hidden="1"/>
    </xf>
    <xf numFmtId="166" fontId="1" fillId="2" borderId="20" xfId="0" applyNumberFormat="1" applyFont="1" applyFill="1" applyBorder="1" applyAlignment="1" applyProtection="1">
      <alignment horizontal="center" vertical="center"/>
      <protection hidden="1"/>
    </xf>
    <xf numFmtId="165" fontId="1" fillId="2" borderId="7" xfId="0" applyNumberFormat="1" applyFont="1" applyFill="1" applyBorder="1" applyProtection="1">
      <protection hidden="1"/>
    </xf>
    <xf numFmtId="165" fontId="1" fillId="2" borderId="8" xfId="0" applyNumberFormat="1" applyFont="1" applyFill="1" applyBorder="1" applyProtection="1"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16" xfId="0" applyNumberFormat="1" applyFont="1" applyFill="1" applyBorder="1" applyAlignment="1" applyProtection="1">
      <alignment horizontal="center" vertical="center"/>
      <protection hidden="1"/>
    </xf>
    <xf numFmtId="164" fontId="1" fillId="2" borderId="7" xfId="0" applyNumberFormat="1" applyFont="1" applyFill="1" applyBorder="1" applyProtection="1">
      <protection hidden="1"/>
    </xf>
    <xf numFmtId="164" fontId="1" fillId="2" borderId="8" xfId="0" applyNumberFormat="1" applyFont="1" applyFill="1" applyBorder="1" applyProtection="1"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170" fontId="1" fillId="0" borderId="1" xfId="0" applyNumberFormat="1" applyFont="1" applyBorder="1"/>
    <xf numFmtId="0" fontId="13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6" fillId="9" borderId="0" xfId="1" applyFont="1" applyFill="1" applyAlignment="1">
      <alignment horizontal="center" wrapText="1"/>
    </xf>
    <xf numFmtId="0" fontId="17" fillId="0" borderId="0" xfId="1" applyFont="1" applyAlignment="1">
      <alignment wrapText="1"/>
    </xf>
    <xf numFmtId="169" fontId="17" fillId="8" borderId="0" xfId="1" applyNumberFormat="1" applyFont="1" applyFill="1" applyAlignment="1">
      <alignment wrapText="1"/>
    </xf>
    <xf numFmtId="0" fontId="17" fillId="6" borderId="1" xfId="1" applyFont="1" applyFill="1" applyBorder="1" applyAlignment="1">
      <alignment wrapText="1"/>
    </xf>
    <xf numFmtId="0" fontId="17" fillId="8" borderId="0" xfId="1" applyFont="1" applyFill="1" applyAlignment="1">
      <alignment wrapText="1"/>
    </xf>
    <xf numFmtId="0" fontId="17" fillId="0" borderId="1" xfId="1" applyFont="1" applyBorder="1" applyAlignment="1">
      <alignment wrapText="1"/>
    </xf>
    <xf numFmtId="0" fontId="1" fillId="0" borderId="3" xfId="0" applyFont="1" applyBorder="1" applyAlignment="1" applyProtection="1">
      <alignment horizontal="center" vertical="center"/>
      <protection hidden="1"/>
    </xf>
    <xf numFmtId="164" fontId="1" fillId="0" borderId="47" xfId="0" applyNumberFormat="1" applyFont="1" applyBorder="1" applyProtection="1">
      <protection hidden="1"/>
    </xf>
    <xf numFmtId="164" fontId="1" fillId="0" borderId="3" xfId="0" applyNumberFormat="1" applyFont="1" applyBorder="1" applyProtection="1"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64" fontId="1" fillId="2" borderId="50" xfId="0" applyNumberFormat="1" applyFont="1" applyFill="1" applyBorder="1" applyProtection="1">
      <protection hidden="1"/>
    </xf>
    <xf numFmtId="0" fontId="1" fillId="0" borderId="18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166" fontId="1" fillId="0" borderId="18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hidden="1"/>
    </xf>
    <xf numFmtId="0" fontId="1" fillId="2" borderId="19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166" fontId="1" fillId="2" borderId="19" xfId="0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166" fontId="1" fillId="0" borderId="19" xfId="0" applyNumberFormat="1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hidden="1"/>
    </xf>
    <xf numFmtId="0" fontId="1" fillId="2" borderId="20" xfId="0" applyFont="1" applyFill="1" applyBorder="1" applyProtection="1"/>
    <xf numFmtId="0" fontId="1" fillId="2" borderId="7" xfId="0" applyFont="1" applyFill="1" applyBorder="1" applyProtection="1"/>
    <xf numFmtId="0" fontId="1" fillId="2" borderId="9" xfId="0" applyFont="1" applyFill="1" applyBorder="1" applyProtection="1"/>
    <xf numFmtId="166" fontId="1" fillId="2" borderId="20" xfId="0" applyNumberFormat="1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166" fontId="1" fillId="0" borderId="25" xfId="0" applyNumberFormat="1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hidden="1"/>
    </xf>
    <xf numFmtId="0" fontId="1" fillId="2" borderId="18" xfId="0" applyFont="1" applyFill="1" applyBorder="1" applyProtection="1"/>
    <xf numFmtId="0" fontId="1" fillId="0" borderId="3" xfId="0" applyFont="1" applyBorder="1" applyProtection="1"/>
    <xf numFmtId="0" fontId="1" fillId="2" borderId="8" xfId="0" applyFont="1" applyFill="1" applyBorder="1" applyProtection="1"/>
    <xf numFmtId="0" fontId="1" fillId="2" borderId="35" xfId="0" applyFont="1" applyFill="1" applyBorder="1" applyAlignment="1" applyProtection="1">
      <alignment wrapText="1"/>
      <protection hidden="1"/>
    </xf>
    <xf numFmtId="0" fontId="0" fillId="2" borderId="45" xfId="0" applyFill="1" applyBorder="1" applyAlignment="1" applyProtection="1">
      <alignment wrapText="1"/>
    </xf>
    <xf numFmtId="0" fontId="0" fillId="2" borderId="46" xfId="0" applyFill="1" applyBorder="1" applyAlignment="1" applyProtection="1">
      <alignment wrapText="1"/>
    </xf>
    <xf numFmtId="0" fontId="0" fillId="2" borderId="48" xfId="0" applyFill="1" applyBorder="1" applyAlignment="1" applyProtection="1">
      <alignment wrapText="1"/>
    </xf>
    <xf numFmtId="0" fontId="0" fillId="2" borderId="29" xfId="0" applyFill="1" applyBorder="1" applyAlignment="1" applyProtection="1">
      <alignment wrapText="1"/>
    </xf>
    <xf numFmtId="0" fontId="0" fillId="2" borderId="49" xfId="0" applyFill="1" applyBorder="1" applyAlignment="1" applyProtection="1">
      <alignment wrapText="1"/>
    </xf>
    <xf numFmtId="0" fontId="4" fillId="7" borderId="41" xfId="0" applyFont="1" applyFill="1" applyBorder="1" applyAlignment="1" applyProtection="1">
      <alignment horizontal="center" vertical="center"/>
      <protection hidden="1"/>
    </xf>
    <xf numFmtId="0" fontId="4" fillId="7" borderId="42" xfId="0" applyFont="1" applyFill="1" applyBorder="1" applyAlignment="1" applyProtection="1">
      <alignment vertical="center"/>
      <protection hidden="1"/>
    </xf>
    <xf numFmtId="164" fontId="4" fillId="7" borderId="42" xfId="0" applyNumberFormat="1" applyFont="1" applyFill="1" applyBorder="1" applyAlignment="1" applyProtection="1">
      <alignment horizontal="left" vertical="center"/>
      <protection hidden="1"/>
    </xf>
    <xf numFmtId="0" fontId="14" fillId="0" borderId="43" xfId="0" applyFont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protection hidden="1"/>
    </xf>
    <xf numFmtId="0" fontId="0" fillId="2" borderId="17" xfId="0" applyFill="1" applyBorder="1" applyAlignment="1" applyProtection="1"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0" fontId="1" fillId="2" borderId="40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</xf>
    <xf numFmtId="0" fontId="0" fillId="0" borderId="44" xfId="0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66" fontId="3" fillId="2" borderId="14" xfId="0" applyNumberFormat="1" applyFont="1" applyFill="1" applyBorder="1" applyAlignment="1" applyProtection="1">
      <alignment horizontal="center" vertical="center"/>
      <protection hidden="1"/>
    </xf>
    <xf numFmtId="166" fontId="3" fillId="0" borderId="2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</xf>
    <xf numFmtId="0" fontId="0" fillId="0" borderId="44" xfId="0" applyBorder="1" applyAlignment="1" applyProtection="1">
      <alignment horizontal="right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7" fontId="12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165" fontId="20" fillId="0" borderId="25" xfId="0" applyNumberFormat="1" applyFont="1" applyBorder="1" applyAlignment="1">
      <alignment vertical="center"/>
    </xf>
    <xf numFmtId="165" fontId="20" fillId="0" borderId="26" xfId="0" applyNumberFormat="1" applyFont="1" applyBorder="1" applyAlignment="1">
      <alignment vertical="center"/>
    </xf>
    <xf numFmtId="164" fontId="20" fillId="0" borderId="26" xfId="0" applyNumberFormat="1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10" borderId="35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18" fillId="10" borderId="45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18" fillId="10" borderId="51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4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left" vertical="center"/>
    </xf>
    <xf numFmtId="0" fontId="21" fillId="3" borderId="2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vertical="center"/>
    </xf>
    <xf numFmtId="0" fontId="19" fillId="3" borderId="26" xfId="0" applyFont="1" applyFill="1" applyBorder="1" applyAlignment="1">
      <alignment horizontal="center" vertical="center"/>
    </xf>
    <xf numFmtId="165" fontId="20" fillId="3" borderId="26" xfId="0" applyNumberFormat="1" applyFont="1" applyFill="1" applyBorder="1" applyAlignment="1">
      <alignment vertical="center"/>
    </xf>
    <xf numFmtId="0" fontId="20" fillId="3" borderId="26" xfId="0" applyFont="1" applyFill="1" applyBorder="1" applyAlignment="1">
      <alignment horizontal="center" vertical="center"/>
    </xf>
    <xf numFmtId="164" fontId="20" fillId="3" borderId="26" xfId="0" applyNumberFormat="1" applyFont="1" applyFill="1" applyBorder="1" applyAlignment="1">
      <alignment vertical="center"/>
    </xf>
    <xf numFmtId="0" fontId="19" fillId="3" borderId="27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vertical="center"/>
    </xf>
    <xf numFmtId="0" fontId="19" fillId="3" borderId="27" xfId="0" applyFont="1" applyFill="1" applyBorder="1" applyAlignment="1">
      <alignment horizontal="center" vertical="center"/>
    </xf>
    <xf numFmtId="165" fontId="20" fillId="3" borderId="27" xfId="0" applyNumberFormat="1" applyFont="1" applyFill="1" applyBorder="1" applyAlignment="1">
      <alignment vertical="center"/>
    </xf>
    <xf numFmtId="0" fontId="20" fillId="3" borderId="27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4"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90">
          <stop position="0">
            <color rgb="FFD5D0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92D05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90">
          <stop position="0">
            <color rgb="FFD5D0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92D05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</dxfs>
  <tableStyles count="0" defaultTableStyle="TableStyleMedium2" defaultPivotStyle="PivotStyleMedium9"/>
  <colors>
    <mruColors>
      <color rgb="FF00FF00"/>
      <color rgb="FFFF33CC"/>
      <color rgb="FF369FB4"/>
      <color rgb="FFD5D000"/>
      <color rgb="FF00A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34"/>
  <sheetViews>
    <sheetView zoomScaleNormal="100" workbookViewId="0">
      <pane xSplit="7" ySplit="3" topLeftCell="AB4" activePane="bottomRight" state="frozen"/>
      <selection activeCell="C1" sqref="C1"/>
      <selection pane="topRight" activeCell="H1" sqref="H1"/>
      <selection pane="bottomLeft" activeCell="C4" sqref="C4"/>
      <selection pane="bottomRight" activeCell="G32" sqref="G32"/>
    </sheetView>
  </sheetViews>
  <sheetFormatPr defaultRowHeight="21" outlineLevelCol="1" x14ac:dyDescent="0.5"/>
  <cols>
    <col min="1" max="1" width="16.7109375" style="54" hidden="1" customWidth="1"/>
    <col min="2" max="2" width="12.5703125" style="121" customWidth="1"/>
    <col min="3" max="3" width="19.42578125" style="121" bestFit="1" customWidth="1"/>
    <col min="4" max="4" width="5.140625" style="121" hidden="1" customWidth="1"/>
    <col min="5" max="5" width="9.140625" style="122" hidden="1" customWidth="1" outlineLevel="1"/>
    <col min="6" max="6" width="15.140625" style="121" hidden="1" customWidth="1" outlineLevel="1"/>
    <col min="7" max="7" width="7.85546875" style="54" customWidth="1" collapsed="1"/>
    <col min="8" max="8" width="10.140625" style="54" customWidth="1"/>
    <col min="9" max="9" width="9.140625" style="54" customWidth="1"/>
    <col min="10" max="11" width="9.140625" style="54" customWidth="1" outlineLevel="1"/>
    <col min="12" max="13" width="9.140625" style="54" customWidth="1"/>
    <col min="14" max="15" width="9.140625" style="54" customWidth="1" outlineLevel="1"/>
    <col min="16" max="17" width="9.140625" style="54" customWidth="1"/>
    <col min="18" max="18" width="9.140625" style="54" customWidth="1" outlineLevel="1"/>
    <col min="19" max="19" width="9.140625" style="104" customWidth="1" outlineLevel="1"/>
    <col min="20" max="21" width="9.140625" style="54" customWidth="1"/>
    <col min="22" max="22" width="9.140625" style="54" customWidth="1" outlineLevel="1"/>
    <col min="23" max="23" width="9.140625" style="104" customWidth="1" outlineLevel="1"/>
    <col min="24" max="25" width="9.140625" style="54" customWidth="1"/>
    <col min="26" max="26" width="9.140625" style="54" customWidth="1" outlineLevel="1"/>
    <col min="27" max="27" width="9.140625" style="104" customWidth="1" outlineLevel="1"/>
    <col min="28" max="28" width="11.7109375" style="54" customWidth="1" outlineLevel="1"/>
    <col min="29" max="29" width="15" style="54" customWidth="1" outlineLevel="1"/>
    <col min="30" max="30" width="9.140625" style="54" customWidth="1" outlineLevel="1" collapsed="1"/>
    <col min="31" max="31" width="9.140625" style="54" customWidth="1" outlineLevel="1"/>
    <col min="32" max="16384" width="9.140625" style="54"/>
  </cols>
  <sheetData>
    <row r="1" spans="1:32" ht="28.5" thickBot="1" x14ac:dyDescent="0.55000000000000004">
      <c r="A1" s="182" t="str">
        <f>Эксперты!A1</f>
        <v>г.Нижний Новгород  Протокол эндуро гонки "Малиновое Мини-Эндуро " 3 этап    11 августа 2013 года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66" t="s">
        <v>134</v>
      </c>
      <c r="AC1" s="167"/>
      <c r="AD1" s="168">
        <v>8.3333333333333329E-2</v>
      </c>
      <c r="AE1" s="169"/>
    </row>
    <row r="2" spans="1:32" ht="21" customHeight="1" x14ac:dyDescent="0.5">
      <c r="A2" s="55">
        <f ca="1">NOW()</f>
        <v>41499.469600462966</v>
      </c>
      <c r="B2" s="185" t="s">
        <v>12</v>
      </c>
      <c r="C2" s="187" t="s">
        <v>0</v>
      </c>
      <c r="D2" s="189" t="s">
        <v>7</v>
      </c>
      <c r="E2" s="191" t="s">
        <v>16</v>
      </c>
      <c r="F2" s="193" t="s">
        <v>13</v>
      </c>
      <c r="G2" s="178" t="s">
        <v>23</v>
      </c>
      <c r="H2" s="180" t="s">
        <v>1</v>
      </c>
      <c r="I2" s="180"/>
      <c r="J2" s="180"/>
      <c r="K2" s="181"/>
      <c r="L2" s="170" t="s">
        <v>4</v>
      </c>
      <c r="M2" s="171"/>
      <c r="N2" s="171"/>
      <c r="O2" s="173"/>
      <c r="P2" s="170" t="s">
        <v>5</v>
      </c>
      <c r="Q2" s="171"/>
      <c r="R2" s="172"/>
      <c r="S2" s="173"/>
      <c r="T2" s="170" t="s">
        <v>65</v>
      </c>
      <c r="U2" s="171"/>
      <c r="V2" s="172"/>
      <c r="W2" s="173"/>
      <c r="X2" s="170" t="s">
        <v>66</v>
      </c>
      <c r="Y2" s="171"/>
      <c r="Z2" s="172"/>
      <c r="AA2" s="173"/>
      <c r="AB2" s="174" t="s">
        <v>133</v>
      </c>
      <c r="AC2" s="175"/>
      <c r="AD2" s="176" t="s">
        <v>14</v>
      </c>
      <c r="AE2" s="177"/>
    </row>
    <row r="3" spans="1:32" ht="21.75" customHeight="1" thickBot="1" x14ac:dyDescent="0.55000000000000004">
      <c r="B3" s="186"/>
      <c r="C3" s="188"/>
      <c r="D3" s="190"/>
      <c r="E3" s="192"/>
      <c r="F3" s="194"/>
      <c r="G3" s="179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2</v>
      </c>
      <c r="Y3" s="57" t="s">
        <v>3</v>
      </c>
      <c r="Z3" s="57" t="s">
        <v>6</v>
      </c>
      <c r="AA3" s="60" t="s">
        <v>8</v>
      </c>
      <c r="AB3" s="59" t="s">
        <v>131</v>
      </c>
      <c r="AC3" s="57" t="s">
        <v>132</v>
      </c>
      <c r="AD3" s="59" t="s">
        <v>15</v>
      </c>
      <c r="AE3" s="58" t="s">
        <v>8</v>
      </c>
    </row>
    <row r="4" spans="1:32" x14ac:dyDescent="0.5">
      <c r="B4" s="135" t="s">
        <v>17</v>
      </c>
      <c r="C4" s="146" t="s">
        <v>20</v>
      </c>
      <c r="D4" s="147"/>
      <c r="E4" s="63">
        <f ca="1">IF(F4="","",($A$2-F4)/365.25)</f>
        <v>37.474249419474241</v>
      </c>
      <c r="F4" s="148">
        <v>27812</v>
      </c>
      <c r="G4" s="156" t="s">
        <v>21</v>
      </c>
      <c r="H4" s="65">
        <v>0.54166666666666663</v>
      </c>
      <c r="I4" s="66">
        <v>0.54462962962962969</v>
      </c>
      <c r="J4" s="66">
        <f t="shared" ref="J4:J30" si="0">IF(I4="",10000,(I4-H4))</f>
        <v>2.9629629629630561E-3</v>
      </c>
      <c r="K4" s="67">
        <f>IF(I4="","",RANK(J4,J$4:J$31,1))</f>
        <v>5</v>
      </c>
      <c r="L4" s="65">
        <v>0.5541666666666667</v>
      </c>
      <c r="M4" s="66">
        <v>0.55634259259259256</v>
      </c>
      <c r="N4" s="66">
        <f t="shared" ref="N4:N30" si="1">IF(M4="",10000,(M4-L4))</f>
        <v>2.175925925925859E-3</v>
      </c>
      <c r="O4" s="67">
        <f>IF(M4="","",RANK(N4,N$4:N$31,1))</f>
        <v>1</v>
      </c>
      <c r="P4" s="65">
        <v>0.56874999999999998</v>
      </c>
      <c r="Q4" s="66">
        <v>0.57197916666666659</v>
      </c>
      <c r="R4" s="66">
        <f t="shared" ref="R4:R30" si="2">IF(Q4="",10000,(Q4-P4))</f>
        <v>3.2291666666666163E-3</v>
      </c>
      <c r="S4" s="67">
        <f>IF(Q4="","",RANK(R4,R$4:R$31,1))</f>
        <v>4</v>
      </c>
      <c r="T4" s="65">
        <v>0.58958333333333335</v>
      </c>
      <c r="U4" s="66">
        <v>0.59137731481481481</v>
      </c>
      <c r="V4" s="66">
        <f t="shared" ref="V4:V30" si="3">IF(U4="",10000,(U4-T4))</f>
        <v>1.7939814814814659E-3</v>
      </c>
      <c r="W4" s="67">
        <f>IF(U4="","",RANK(V4,V$4:V$31,1))</f>
        <v>1</v>
      </c>
      <c r="X4" s="65">
        <v>0.60277777777777775</v>
      </c>
      <c r="Y4" s="66">
        <v>0.60408564814814814</v>
      </c>
      <c r="Z4" s="66">
        <f t="shared" ref="Z4:Z30" si="4">IF(Y4="",10000,(Y4-X4))</f>
        <v>1.3078703703703898E-3</v>
      </c>
      <c r="AA4" s="67">
        <f>IF(Y4="","",RANK(Z4,Z$4:Z$31,1))</f>
        <v>2</v>
      </c>
      <c r="AB4" s="65">
        <f>IF(Y4="","",IF((Y4-H4)&lt;$AD$1,Y4-H4,Y4-H4))</f>
        <v>6.2418981481481506E-2</v>
      </c>
      <c r="AC4" s="66" t="str">
        <f t="shared" ref="AC4:AC14" si="5">IF(AB4="","",IF(AB4&lt;$AD$1,"",(AB4-$AD$1)))</f>
        <v/>
      </c>
      <c r="AD4" s="65">
        <f>IF(AC4="",R4+N4+J4+Z4+V4,R4+N4+J4+AC4+Z4+V4)</f>
        <v>1.1469907407407387E-2</v>
      </c>
      <c r="AE4" s="72">
        <f t="shared" ref="AE4:AE11" si="6">IF(B4="","",IF(H4="","DNS",IF(Y4="","DNF",IF(U4="","DNF",IF(Q4="","DNF",IF(M4="","DNF",IF(I4="","DNF",RANK(AD4,$AD$4:$AD$31,1))))))))</f>
        <v>2</v>
      </c>
      <c r="AF4" s="68">
        <v>1.3888888888888888E-2</v>
      </c>
    </row>
    <row r="5" spans="1:32" x14ac:dyDescent="0.5">
      <c r="B5" s="140" t="s">
        <v>76</v>
      </c>
      <c r="C5" s="141" t="s">
        <v>75</v>
      </c>
      <c r="D5" s="142"/>
      <c r="E5" s="76">
        <f t="shared" ref="E5:E13" ca="1" si="7">IF(F5="","",($A$2-F5)/365.25)</f>
        <v>31.615248735011541</v>
      </c>
      <c r="F5" s="143">
        <v>29952</v>
      </c>
      <c r="G5" s="144" t="s">
        <v>37</v>
      </c>
      <c r="H5" s="78">
        <v>0.54305555555555551</v>
      </c>
      <c r="I5" s="79">
        <v>0.54648148148148146</v>
      </c>
      <c r="J5" s="79">
        <f t="shared" si="0"/>
        <v>3.4259259259259434E-3</v>
      </c>
      <c r="K5" s="80">
        <f t="shared" ref="K5:K31" si="8">IF(I5="","",RANK(J5,J$4:J$31,1))</f>
        <v>11</v>
      </c>
      <c r="L5" s="78">
        <v>0.55694444444444446</v>
      </c>
      <c r="M5" s="79">
        <v>0.55986111111111114</v>
      </c>
      <c r="N5" s="79">
        <f t="shared" si="1"/>
        <v>2.9166666666666785E-3</v>
      </c>
      <c r="O5" s="80">
        <f t="shared" ref="O5:O31" si="9">IF(M5="","",RANK(N5,N$4:N$31,1))</f>
        <v>11</v>
      </c>
      <c r="P5" s="78">
        <v>0.57152777777777775</v>
      </c>
      <c r="Q5" s="79">
        <v>0.57603009259259264</v>
      </c>
      <c r="R5" s="79">
        <f t="shared" si="2"/>
        <v>4.5023148148148895E-3</v>
      </c>
      <c r="S5" s="80">
        <f t="shared" ref="S5:S31" si="10">IF(Q5="","",RANK(R5,R$4:R$31,1))</f>
        <v>11</v>
      </c>
      <c r="T5" s="78">
        <v>0.59791666666666665</v>
      </c>
      <c r="U5" s="79">
        <v>0.60078703703703706</v>
      </c>
      <c r="V5" s="79">
        <f t="shared" si="3"/>
        <v>2.870370370370412E-3</v>
      </c>
      <c r="W5" s="84">
        <f t="shared" ref="W5:W31" si="11">IF(U5="","",RANK(V5,V$4:V$31,1))</f>
        <v>11</v>
      </c>
      <c r="X5" s="78">
        <v>0.60972222222222217</v>
      </c>
      <c r="Y5" s="79">
        <v>0.61162037037037031</v>
      </c>
      <c r="Z5" s="79">
        <f t="shared" si="4"/>
        <v>1.8981481481481488E-3</v>
      </c>
      <c r="AA5" s="84">
        <f t="shared" ref="AA5:AA31" si="12">IF(Y5="","",RANK(Z5,Z$4:Z$31,1))</f>
        <v>11</v>
      </c>
      <c r="AB5" s="78">
        <f t="shared" ref="AB5:AB14" si="13">IF(Y5="","",IF((Y5-H5)&lt;$AD$1,Y5-H5,Y5-H5))</f>
        <v>6.8564814814814801E-2</v>
      </c>
      <c r="AC5" s="79" t="str">
        <f t="shared" si="5"/>
        <v/>
      </c>
      <c r="AD5" s="78">
        <f t="shared" ref="AD5:AD31" si="14">IF(AC5="",R5+N5+J5+Z5+V5,R5+N5+J5+AC5+Z5+V5)</f>
        <v>1.5613425925926072E-2</v>
      </c>
      <c r="AE5" s="85">
        <f t="shared" si="6"/>
        <v>11</v>
      </c>
    </row>
    <row r="6" spans="1:32" x14ac:dyDescent="0.5">
      <c r="B6" s="135" t="s">
        <v>17</v>
      </c>
      <c r="C6" s="146" t="s">
        <v>119</v>
      </c>
      <c r="D6" s="147"/>
      <c r="E6" s="89">
        <f t="shared" ca="1" si="7"/>
        <v>34.615933197708323</v>
      </c>
      <c r="F6" s="148">
        <v>28856</v>
      </c>
      <c r="G6" s="149" t="s">
        <v>38</v>
      </c>
      <c r="H6" s="65">
        <v>0.5444444444444444</v>
      </c>
      <c r="I6" s="66">
        <v>0.54721064814814813</v>
      </c>
      <c r="J6" s="66">
        <f t="shared" si="0"/>
        <v>2.766203703703729E-3</v>
      </c>
      <c r="K6" s="67">
        <f t="shared" si="8"/>
        <v>2</v>
      </c>
      <c r="L6" s="65">
        <v>0.55555555555555558</v>
      </c>
      <c r="M6" s="66">
        <v>0.55776620370370367</v>
      </c>
      <c r="N6" s="66">
        <f t="shared" si="1"/>
        <v>2.2106481481480866E-3</v>
      </c>
      <c r="O6" s="67">
        <f t="shared" si="9"/>
        <v>4</v>
      </c>
      <c r="P6" s="65">
        <v>0.56944444444444442</v>
      </c>
      <c r="Q6" s="66">
        <v>0.57248842592592586</v>
      </c>
      <c r="R6" s="66">
        <f t="shared" si="2"/>
        <v>3.0439814814814392E-3</v>
      </c>
      <c r="S6" s="67">
        <f t="shared" si="10"/>
        <v>1</v>
      </c>
      <c r="T6" s="65">
        <v>0.59236111111111112</v>
      </c>
      <c r="U6" s="66">
        <v>0.59438657407407403</v>
      </c>
      <c r="V6" s="66">
        <f t="shared" si="3"/>
        <v>2.0254629629629095E-3</v>
      </c>
      <c r="W6" s="71">
        <f t="shared" si="11"/>
        <v>5</v>
      </c>
      <c r="X6" s="65">
        <v>0.61249999999999993</v>
      </c>
      <c r="Y6" s="66">
        <v>0.61392361111111116</v>
      </c>
      <c r="Z6" s="66">
        <f t="shared" si="4"/>
        <v>1.4236111111112226E-3</v>
      </c>
      <c r="AA6" s="71">
        <f t="shared" si="12"/>
        <v>5</v>
      </c>
      <c r="AB6" s="65">
        <f t="shared" si="13"/>
        <v>6.9479166666666758E-2</v>
      </c>
      <c r="AC6" s="66" t="str">
        <f t="shared" si="5"/>
        <v/>
      </c>
      <c r="AD6" s="65">
        <f t="shared" si="14"/>
        <v>1.1469907407407387E-2</v>
      </c>
      <c r="AE6" s="72">
        <f t="shared" si="6"/>
        <v>2</v>
      </c>
    </row>
    <row r="7" spans="1:32" x14ac:dyDescent="0.5">
      <c r="B7" s="140" t="s">
        <v>74</v>
      </c>
      <c r="C7" s="141" t="s">
        <v>166</v>
      </c>
      <c r="D7" s="142"/>
      <c r="E7" s="76">
        <f t="shared" ca="1" si="7"/>
        <v>31.615248735011541</v>
      </c>
      <c r="F7" s="143">
        <v>29952</v>
      </c>
      <c r="G7" s="144" t="s">
        <v>63</v>
      </c>
      <c r="H7" s="78">
        <v>0.54583333333333328</v>
      </c>
      <c r="I7" s="79">
        <v>0.54878472222222219</v>
      </c>
      <c r="J7" s="79">
        <f t="shared" si="0"/>
        <v>2.9513888888889062E-3</v>
      </c>
      <c r="K7" s="80">
        <f t="shared" si="8"/>
        <v>4</v>
      </c>
      <c r="L7" s="78">
        <v>0.55972222222222223</v>
      </c>
      <c r="M7" s="79">
        <v>0.56195601851851851</v>
      </c>
      <c r="N7" s="79">
        <f t="shared" si="1"/>
        <v>2.2337962962962754E-3</v>
      </c>
      <c r="O7" s="80">
        <f t="shared" si="9"/>
        <v>6</v>
      </c>
      <c r="P7" s="78">
        <v>0.57013888888888886</v>
      </c>
      <c r="Q7" s="79">
        <v>0.57333333333333336</v>
      </c>
      <c r="R7" s="79">
        <f t="shared" si="2"/>
        <v>3.1944444444444997E-3</v>
      </c>
      <c r="S7" s="80">
        <f t="shared" si="10"/>
        <v>3</v>
      </c>
      <c r="T7" s="78">
        <v>0.59513888888888888</v>
      </c>
      <c r="U7" s="79">
        <v>0.59721064814814817</v>
      </c>
      <c r="V7" s="79">
        <f t="shared" si="3"/>
        <v>2.0717592592592871E-3</v>
      </c>
      <c r="W7" s="84">
        <f t="shared" si="11"/>
        <v>7</v>
      </c>
      <c r="X7" s="78">
        <v>0.61388888888888882</v>
      </c>
      <c r="Y7" s="79">
        <v>0.61548611111111107</v>
      </c>
      <c r="Z7" s="79">
        <f t="shared" si="4"/>
        <v>1.5972222222222499E-3</v>
      </c>
      <c r="AA7" s="84">
        <f t="shared" si="12"/>
        <v>10</v>
      </c>
      <c r="AB7" s="78">
        <f t="shared" si="13"/>
        <v>6.9652777777777786E-2</v>
      </c>
      <c r="AC7" s="79" t="str">
        <f t="shared" si="5"/>
        <v/>
      </c>
      <c r="AD7" s="78">
        <f t="shared" si="14"/>
        <v>1.2048611111111218E-2</v>
      </c>
      <c r="AE7" s="85">
        <f t="shared" si="6"/>
        <v>5</v>
      </c>
    </row>
    <row r="8" spans="1:32" x14ac:dyDescent="0.5">
      <c r="B8" s="145" t="s">
        <v>76</v>
      </c>
      <c r="C8" s="136" t="s">
        <v>121</v>
      </c>
      <c r="D8" s="137"/>
      <c r="E8" s="89">
        <f t="shared" ca="1" si="7"/>
        <v>33.616617660405112</v>
      </c>
      <c r="F8" s="138">
        <v>29221</v>
      </c>
      <c r="G8" s="149" t="s">
        <v>51</v>
      </c>
      <c r="H8" s="65">
        <v>0.54722222222222217</v>
      </c>
      <c r="I8" s="66">
        <v>0.5502083333333333</v>
      </c>
      <c r="J8" s="66">
        <f t="shared" si="0"/>
        <v>2.9861111111111338E-3</v>
      </c>
      <c r="K8" s="67">
        <f t="shared" si="8"/>
        <v>6</v>
      </c>
      <c r="L8" s="65">
        <v>0.55833333333333335</v>
      </c>
      <c r="M8" s="66">
        <v>0.5605324074074074</v>
      </c>
      <c r="N8" s="66">
        <f t="shared" si="1"/>
        <v>2.1990740740740478E-3</v>
      </c>
      <c r="O8" s="67">
        <f t="shared" si="9"/>
        <v>3</v>
      </c>
      <c r="P8" s="65">
        <v>0.57430555555555551</v>
      </c>
      <c r="Q8" s="66">
        <v>0.57776620370370368</v>
      </c>
      <c r="R8" s="66">
        <f t="shared" si="2"/>
        <v>3.460648148148171E-3</v>
      </c>
      <c r="S8" s="67">
        <f t="shared" si="10"/>
        <v>7</v>
      </c>
      <c r="T8" s="65">
        <v>0.60069444444444442</v>
      </c>
      <c r="U8" s="66">
        <v>0.60274305555555552</v>
      </c>
      <c r="V8" s="66">
        <f t="shared" si="3"/>
        <v>2.0486111111110983E-3</v>
      </c>
      <c r="W8" s="71">
        <f t="shared" si="11"/>
        <v>6</v>
      </c>
      <c r="X8" s="65">
        <v>0.61527777777777781</v>
      </c>
      <c r="Y8" s="66">
        <v>0.61678240740740742</v>
      </c>
      <c r="Z8" s="66">
        <f t="shared" si="4"/>
        <v>1.5046296296296058E-3</v>
      </c>
      <c r="AA8" s="71">
        <f t="shared" si="12"/>
        <v>8</v>
      </c>
      <c r="AB8" s="65">
        <f t="shared" si="13"/>
        <v>6.9560185185185253E-2</v>
      </c>
      <c r="AC8" s="66" t="str">
        <f t="shared" si="5"/>
        <v/>
      </c>
      <c r="AD8" s="65">
        <f t="shared" si="14"/>
        <v>1.2199074074074057E-2</v>
      </c>
      <c r="AE8" s="72">
        <f t="shared" si="6"/>
        <v>7</v>
      </c>
    </row>
    <row r="9" spans="1:32" x14ac:dyDescent="0.5">
      <c r="B9" s="140" t="s">
        <v>168</v>
      </c>
      <c r="C9" s="141" t="s">
        <v>167</v>
      </c>
      <c r="D9" s="142"/>
      <c r="E9" s="76">
        <f t="shared" ca="1" si="7"/>
        <v>30.615933197708326</v>
      </c>
      <c r="F9" s="143">
        <v>30317</v>
      </c>
      <c r="G9" s="144" t="s">
        <v>42</v>
      </c>
      <c r="H9" s="78">
        <v>0.54861111111111105</v>
      </c>
      <c r="I9" s="79">
        <v>0.55188657407407404</v>
      </c>
      <c r="J9" s="79">
        <f t="shared" si="0"/>
        <v>3.2754629629629939E-3</v>
      </c>
      <c r="K9" s="80">
        <f t="shared" si="8"/>
        <v>9</v>
      </c>
      <c r="L9" s="78">
        <v>0.56111111111111112</v>
      </c>
      <c r="M9" s="79">
        <v>0.56344907407407407</v>
      </c>
      <c r="N9" s="79">
        <f t="shared" si="1"/>
        <v>2.3379629629629584E-3</v>
      </c>
      <c r="O9" s="80">
        <f t="shared" si="9"/>
        <v>9</v>
      </c>
      <c r="P9" s="78">
        <v>0.57291666666666663</v>
      </c>
      <c r="Q9" s="79">
        <v>0.57650462962962956</v>
      </c>
      <c r="R9" s="79">
        <f t="shared" si="2"/>
        <v>3.5879629629629317E-3</v>
      </c>
      <c r="S9" s="80">
        <f t="shared" si="10"/>
        <v>8</v>
      </c>
      <c r="T9" s="78">
        <v>0.59652777777777777</v>
      </c>
      <c r="U9" s="79">
        <v>0.59865740740740747</v>
      </c>
      <c r="V9" s="79">
        <f t="shared" si="3"/>
        <v>2.1296296296297035E-3</v>
      </c>
      <c r="W9" s="84">
        <f t="shared" si="11"/>
        <v>8</v>
      </c>
      <c r="X9" s="78">
        <v>0.60833333333333328</v>
      </c>
      <c r="Y9" s="79">
        <v>0.60979166666666662</v>
      </c>
      <c r="Z9" s="79">
        <f t="shared" si="4"/>
        <v>1.4583333333333393E-3</v>
      </c>
      <c r="AA9" s="84">
        <f t="shared" si="12"/>
        <v>6</v>
      </c>
      <c r="AB9" s="78">
        <f t="shared" si="13"/>
        <v>6.1180555555555571E-2</v>
      </c>
      <c r="AC9" s="79" t="str">
        <f t="shared" si="5"/>
        <v/>
      </c>
      <c r="AD9" s="78">
        <f t="shared" si="14"/>
        <v>1.2789351851851927E-2</v>
      </c>
      <c r="AE9" s="85">
        <f t="shared" si="6"/>
        <v>8</v>
      </c>
    </row>
    <row r="10" spans="1:32" x14ac:dyDescent="0.5">
      <c r="B10" s="145" t="s">
        <v>76</v>
      </c>
      <c r="C10" s="146" t="s">
        <v>72</v>
      </c>
      <c r="D10" s="147"/>
      <c r="E10" s="89">
        <f t="shared" ca="1" si="7"/>
        <v>33.616617660405112</v>
      </c>
      <c r="F10" s="148">
        <v>29221</v>
      </c>
      <c r="G10" s="149" t="s">
        <v>58</v>
      </c>
      <c r="H10" s="65">
        <v>0.54999999999999993</v>
      </c>
      <c r="I10" s="66">
        <v>0.55290509259259257</v>
      </c>
      <c r="J10" s="66">
        <f t="shared" si="0"/>
        <v>2.9050925925926396E-3</v>
      </c>
      <c r="K10" s="67">
        <f t="shared" si="8"/>
        <v>3</v>
      </c>
      <c r="L10" s="65">
        <v>0.5625</v>
      </c>
      <c r="M10" s="66">
        <v>0.56468750000000001</v>
      </c>
      <c r="N10" s="66">
        <f t="shared" si="1"/>
        <v>2.1875000000000089E-3</v>
      </c>
      <c r="O10" s="67">
        <f t="shared" si="9"/>
        <v>2</v>
      </c>
      <c r="P10" s="65">
        <v>0.57708333333333328</v>
      </c>
      <c r="Q10" s="66">
        <v>0.58038194444444446</v>
      </c>
      <c r="R10" s="66">
        <f t="shared" si="2"/>
        <v>3.2986111111111827E-3</v>
      </c>
      <c r="S10" s="67">
        <f t="shared" si="10"/>
        <v>5</v>
      </c>
      <c r="T10" s="65">
        <v>0.6020833333333333</v>
      </c>
      <c r="U10" s="66">
        <v>0.60405092592592591</v>
      </c>
      <c r="V10" s="66">
        <f t="shared" si="3"/>
        <v>1.9675925925926041E-3</v>
      </c>
      <c r="W10" s="71">
        <f t="shared" si="11"/>
        <v>4</v>
      </c>
      <c r="X10" s="65">
        <v>0.6166666666666667</v>
      </c>
      <c r="Y10" s="66">
        <v>0.61792824074074071</v>
      </c>
      <c r="Z10" s="66">
        <f t="shared" si="4"/>
        <v>1.2615740740740122E-3</v>
      </c>
      <c r="AA10" s="71">
        <f t="shared" si="12"/>
        <v>1</v>
      </c>
      <c r="AB10" s="65">
        <f t="shared" si="13"/>
        <v>6.7928240740740775E-2</v>
      </c>
      <c r="AC10" s="66" t="str">
        <f t="shared" si="5"/>
        <v/>
      </c>
      <c r="AD10" s="65">
        <f t="shared" si="14"/>
        <v>1.1620370370370448E-2</v>
      </c>
      <c r="AE10" s="72">
        <f t="shared" si="6"/>
        <v>4</v>
      </c>
    </row>
    <row r="11" spans="1:32" x14ac:dyDescent="0.5">
      <c r="B11" s="140" t="s">
        <v>76</v>
      </c>
      <c r="C11" s="141" t="s">
        <v>178</v>
      </c>
      <c r="D11" s="142"/>
      <c r="E11" s="76">
        <f t="shared" ca="1" si="7"/>
        <v>29.559122793875336</v>
      </c>
      <c r="F11" s="143">
        <v>30703</v>
      </c>
      <c r="G11" s="144" t="s">
        <v>62</v>
      </c>
      <c r="H11" s="78">
        <v>0.55138888888888882</v>
      </c>
      <c r="I11" s="79">
        <v>0.55461805555555554</v>
      </c>
      <c r="J11" s="79">
        <f t="shared" si="0"/>
        <v>3.2291666666667274E-3</v>
      </c>
      <c r="K11" s="80">
        <f t="shared" si="8"/>
        <v>8</v>
      </c>
      <c r="L11" s="78">
        <v>0.56527777777777777</v>
      </c>
      <c r="M11" s="79">
        <v>0.56755787037037042</v>
      </c>
      <c r="N11" s="79">
        <f t="shared" si="1"/>
        <v>2.280092592592653E-3</v>
      </c>
      <c r="O11" s="80">
        <f t="shared" si="9"/>
        <v>8</v>
      </c>
      <c r="P11" s="78">
        <v>0.57986111111111105</v>
      </c>
      <c r="Q11" s="79">
        <v>0.58351851851851855</v>
      </c>
      <c r="R11" s="79">
        <f t="shared" si="2"/>
        <v>3.657407407407498E-3</v>
      </c>
      <c r="S11" s="80">
        <f t="shared" si="10"/>
        <v>9</v>
      </c>
      <c r="T11" s="78">
        <v>0.60347222222222219</v>
      </c>
      <c r="U11" s="79">
        <v>0.60571759259259261</v>
      </c>
      <c r="V11" s="79">
        <f t="shared" si="3"/>
        <v>2.2453703703704253E-3</v>
      </c>
      <c r="W11" s="84">
        <f t="shared" si="11"/>
        <v>9</v>
      </c>
      <c r="X11" s="78">
        <v>0.61805555555555558</v>
      </c>
      <c r="Y11" s="79">
        <v>0.61947916666666669</v>
      </c>
      <c r="Z11" s="79">
        <f t="shared" si="4"/>
        <v>1.4236111111111116E-3</v>
      </c>
      <c r="AA11" s="84">
        <f t="shared" si="12"/>
        <v>4</v>
      </c>
      <c r="AB11" s="78">
        <f t="shared" si="13"/>
        <v>6.8090277777777874E-2</v>
      </c>
      <c r="AC11" s="79" t="str">
        <f t="shared" si="5"/>
        <v/>
      </c>
      <c r="AD11" s="78">
        <f t="shared" si="14"/>
        <v>1.2835648148148415E-2</v>
      </c>
      <c r="AE11" s="85">
        <f t="shared" si="6"/>
        <v>9</v>
      </c>
    </row>
    <row r="12" spans="1:32" x14ac:dyDescent="0.5">
      <c r="B12" s="135" t="s">
        <v>17</v>
      </c>
      <c r="C12" s="146" t="s">
        <v>193</v>
      </c>
      <c r="D12" s="147"/>
      <c r="E12" s="89">
        <f t="shared" ca="1" si="7"/>
        <v>32.034139905442757</v>
      </c>
      <c r="F12" s="148">
        <v>29799</v>
      </c>
      <c r="G12" s="149" t="s">
        <v>64</v>
      </c>
      <c r="H12" s="65">
        <v>0.55277777777777781</v>
      </c>
      <c r="I12" s="66">
        <v>0.55553240740740739</v>
      </c>
      <c r="J12" s="66">
        <f t="shared" si="0"/>
        <v>2.7546296296295791E-3</v>
      </c>
      <c r="K12" s="67">
        <f t="shared" si="8"/>
        <v>1</v>
      </c>
      <c r="L12" s="65">
        <v>0.56388888888888888</v>
      </c>
      <c r="M12" s="66">
        <v>0.56609953703703708</v>
      </c>
      <c r="N12" s="66">
        <f t="shared" si="1"/>
        <v>2.2106481481481977E-3</v>
      </c>
      <c r="O12" s="67">
        <f t="shared" si="9"/>
        <v>5</v>
      </c>
      <c r="P12" s="65">
        <v>0.5756944444444444</v>
      </c>
      <c r="Q12" s="66">
        <v>0.57881944444444444</v>
      </c>
      <c r="R12" s="66">
        <f t="shared" si="2"/>
        <v>3.1250000000000444E-3</v>
      </c>
      <c r="S12" s="67">
        <f t="shared" si="10"/>
        <v>2</v>
      </c>
      <c r="T12" s="65">
        <v>0.59930555555555554</v>
      </c>
      <c r="U12" s="66">
        <v>0.60116898148148146</v>
      </c>
      <c r="V12" s="66">
        <f t="shared" si="3"/>
        <v>1.8634259259259212E-3</v>
      </c>
      <c r="W12" s="71">
        <f t="shared" si="11"/>
        <v>2</v>
      </c>
      <c r="X12" s="65">
        <v>0.61111111111111105</v>
      </c>
      <c r="Y12" s="66">
        <v>0.61245370370370367</v>
      </c>
      <c r="Z12" s="66">
        <f t="shared" si="4"/>
        <v>1.3425925925926174E-3</v>
      </c>
      <c r="AA12" s="71">
        <f t="shared" si="12"/>
        <v>3</v>
      </c>
      <c r="AB12" s="65">
        <f t="shared" si="13"/>
        <v>5.9675925925925855E-2</v>
      </c>
      <c r="AC12" s="66" t="str">
        <f t="shared" si="5"/>
        <v/>
      </c>
      <c r="AD12" s="65">
        <f t="shared" si="14"/>
        <v>1.129629629629636E-2</v>
      </c>
      <c r="AE12" s="72">
        <f>IF(B12="","",IF(H12="","DNS",IF(Y12="","DNF",IF(U12="","DNF",IF(Q12="","DNF",IF(M12="","DNF",IF(I12="","DNF",RANK(AD12,$AD$4:$AD$31,1))))))))</f>
        <v>1</v>
      </c>
    </row>
    <row r="13" spans="1:32" x14ac:dyDescent="0.5">
      <c r="B13" s="157" t="s">
        <v>17</v>
      </c>
      <c r="C13" s="141" t="s">
        <v>194</v>
      </c>
      <c r="D13" s="142"/>
      <c r="E13" s="76">
        <f t="shared" ca="1" si="7"/>
        <v>37.452346613177184</v>
      </c>
      <c r="F13" s="143">
        <v>27820</v>
      </c>
      <c r="G13" s="144" t="s">
        <v>88</v>
      </c>
      <c r="H13" s="78">
        <v>0.57222222222222219</v>
      </c>
      <c r="I13" s="79">
        <v>0.57521990740740747</v>
      </c>
      <c r="J13" s="79">
        <f t="shared" si="0"/>
        <v>2.9976851851852837E-3</v>
      </c>
      <c r="K13" s="80">
        <f t="shared" si="8"/>
        <v>7</v>
      </c>
      <c r="L13" s="78">
        <v>0.58402777777777781</v>
      </c>
      <c r="M13" s="79">
        <v>0.58626157407407409</v>
      </c>
      <c r="N13" s="79">
        <f t="shared" si="1"/>
        <v>2.2337962962962754E-3</v>
      </c>
      <c r="O13" s="80">
        <f t="shared" si="9"/>
        <v>6</v>
      </c>
      <c r="P13" s="78">
        <v>0.6</v>
      </c>
      <c r="Q13" s="79">
        <v>0.60337962962962965</v>
      </c>
      <c r="R13" s="79">
        <f t="shared" si="2"/>
        <v>3.3796296296296768E-3</v>
      </c>
      <c r="S13" s="80">
        <f t="shared" si="10"/>
        <v>6</v>
      </c>
      <c r="T13" s="78">
        <v>0.61944444444444446</v>
      </c>
      <c r="U13" s="79">
        <v>0.62138888888888888</v>
      </c>
      <c r="V13" s="79">
        <f t="shared" si="3"/>
        <v>1.9444444444444153E-3</v>
      </c>
      <c r="W13" s="84">
        <f t="shared" si="11"/>
        <v>3</v>
      </c>
      <c r="X13" s="78">
        <v>0.64027777777777783</v>
      </c>
      <c r="Y13" s="79">
        <v>0.64186342592592593</v>
      </c>
      <c r="Z13" s="79">
        <f t="shared" si="4"/>
        <v>1.5856481481481E-3</v>
      </c>
      <c r="AA13" s="84">
        <f t="shared" si="12"/>
        <v>9</v>
      </c>
      <c r="AB13" s="78">
        <f t="shared" si="13"/>
        <v>6.9641203703703747E-2</v>
      </c>
      <c r="AC13" s="79" t="str">
        <f t="shared" si="5"/>
        <v/>
      </c>
      <c r="AD13" s="78">
        <f t="shared" si="14"/>
        <v>1.2141203703703751E-2</v>
      </c>
      <c r="AE13" s="85">
        <f t="shared" ref="AE13:AE31" si="15">IF(B13="","",IF(H13="","DNS",IF(Y13="","DNF",IF(U13="","DNF",IF(Q13="","DNF",IF(M13="","DNF",IF(I13="","DNF",RANK(AD13,$AD$4:$AD$31,1))))))))</f>
        <v>6</v>
      </c>
    </row>
    <row r="14" spans="1:32" x14ac:dyDescent="0.5">
      <c r="B14" s="145" t="s">
        <v>76</v>
      </c>
      <c r="C14" s="146" t="s">
        <v>200</v>
      </c>
      <c r="D14" s="147"/>
      <c r="E14" s="89">
        <f t="shared" ref="E14" ca="1" si="16">IF(F14="","",($A$2-F14)/365+0.008)</f>
        <v>30.064081097158809</v>
      </c>
      <c r="F14" s="148">
        <v>30529</v>
      </c>
      <c r="G14" s="149" t="s">
        <v>57</v>
      </c>
      <c r="H14" s="65">
        <v>0.54027777777777775</v>
      </c>
      <c r="I14" s="66">
        <v>0.54358796296296297</v>
      </c>
      <c r="J14" s="66">
        <f t="shared" si="0"/>
        <v>3.3101851851852215E-3</v>
      </c>
      <c r="K14" s="67">
        <f t="shared" si="8"/>
        <v>10</v>
      </c>
      <c r="L14" s="65">
        <v>0.55277777777777781</v>
      </c>
      <c r="M14" s="66">
        <v>0.55513888888888896</v>
      </c>
      <c r="N14" s="66">
        <f t="shared" si="1"/>
        <v>2.3611111111111471E-3</v>
      </c>
      <c r="O14" s="67">
        <f t="shared" si="9"/>
        <v>10</v>
      </c>
      <c r="P14" s="65">
        <v>0.56736111111111109</v>
      </c>
      <c r="Q14" s="66">
        <v>0.57114583333333335</v>
      </c>
      <c r="R14" s="66">
        <f t="shared" si="2"/>
        <v>3.7847222222222587E-3</v>
      </c>
      <c r="S14" s="67">
        <f t="shared" si="10"/>
        <v>10</v>
      </c>
      <c r="T14" s="65">
        <v>0.59097222222222223</v>
      </c>
      <c r="U14" s="66">
        <v>0.59329861111111104</v>
      </c>
      <c r="V14" s="66">
        <f t="shared" si="3"/>
        <v>2.3263888888888085E-3</v>
      </c>
      <c r="W14" s="71">
        <f t="shared" si="11"/>
        <v>10</v>
      </c>
      <c r="X14" s="65">
        <v>0.6069444444444444</v>
      </c>
      <c r="Y14" s="66">
        <v>0.60843749999999996</v>
      </c>
      <c r="Z14" s="66">
        <f t="shared" si="4"/>
        <v>1.4930555555555669E-3</v>
      </c>
      <c r="AA14" s="71">
        <f t="shared" si="12"/>
        <v>7</v>
      </c>
      <c r="AB14" s="65">
        <f t="shared" si="13"/>
        <v>6.8159722222222219E-2</v>
      </c>
      <c r="AC14" s="66" t="str">
        <f t="shared" si="5"/>
        <v/>
      </c>
      <c r="AD14" s="65">
        <f t="shared" si="14"/>
        <v>1.3275462962963003E-2</v>
      </c>
      <c r="AE14" s="72">
        <f t="shared" si="15"/>
        <v>10</v>
      </c>
    </row>
    <row r="15" spans="1:32" hidden="1" x14ac:dyDescent="0.5">
      <c r="B15" s="140"/>
      <c r="C15" s="141"/>
      <c r="D15" s="142"/>
      <c r="E15" s="76"/>
      <c r="F15" s="143"/>
      <c r="G15" s="144"/>
      <c r="H15" s="78"/>
      <c r="I15" s="79"/>
      <c r="J15" s="79">
        <f t="shared" si="0"/>
        <v>10000</v>
      </c>
      <c r="K15" s="80" t="str">
        <f t="shared" si="8"/>
        <v/>
      </c>
      <c r="L15" s="78"/>
      <c r="M15" s="79"/>
      <c r="N15" s="79">
        <f t="shared" si="1"/>
        <v>10000</v>
      </c>
      <c r="O15" s="80" t="str">
        <f t="shared" si="9"/>
        <v/>
      </c>
      <c r="P15" s="78"/>
      <c r="Q15" s="79"/>
      <c r="R15" s="79">
        <f t="shared" si="2"/>
        <v>10000</v>
      </c>
      <c r="S15" s="80" t="str">
        <f t="shared" si="10"/>
        <v/>
      </c>
      <c r="T15" s="78"/>
      <c r="U15" s="79"/>
      <c r="V15" s="79">
        <f t="shared" si="3"/>
        <v>10000</v>
      </c>
      <c r="W15" s="84" t="str">
        <f t="shared" si="11"/>
        <v/>
      </c>
      <c r="X15" s="78"/>
      <c r="Y15" s="79"/>
      <c r="Z15" s="79">
        <f t="shared" si="4"/>
        <v>10000</v>
      </c>
      <c r="AA15" s="84" t="str">
        <f t="shared" si="12"/>
        <v/>
      </c>
      <c r="AB15" s="78" t="str">
        <f t="shared" ref="AB15:AB31" si="17">IF(Y15="","",IF((Y15-H15)&lt;$AD$1,"",Y15-H15))</f>
        <v/>
      </c>
      <c r="AC15" s="79" t="str">
        <f t="shared" ref="AC15:AC31" si="18">IF(AB15="","",(AB15-$AD$1))</f>
        <v/>
      </c>
      <c r="AD15" s="78">
        <f t="shared" si="14"/>
        <v>50000</v>
      </c>
      <c r="AE15" s="85" t="str">
        <f t="shared" si="15"/>
        <v/>
      </c>
    </row>
    <row r="16" spans="1:32" hidden="1" x14ac:dyDescent="0.5">
      <c r="B16" s="145"/>
      <c r="C16" s="146"/>
      <c r="D16" s="147"/>
      <c r="E16" s="89"/>
      <c r="F16" s="148"/>
      <c r="G16" s="149"/>
      <c r="H16" s="65"/>
      <c r="I16" s="66"/>
      <c r="J16" s="66">
        <f t="shared" si="0"/>
        <v>10000</v>
      </c>
      <c r="K16" s="67" t="str">
        <f t="shared" si="8"/>
        <v/>
      </c>
      <c r="L16" s="65"/>
      <c r="M16" s="66"/>
      <c r="N16" s="66">
        <f t="shared" si="1"/>
        <v>10000</v>
      </c>
      <c r="O16" s="67" t="str">
        <f t="shared" si="9"/>
        <v/>
      </c>
      <c r="P16" s="65"/>
      <c r="Q16" s="66"/>
      <c r="R16" s="66">
        <f t="shared" si="2"/>
        <v>10000</v>
      </c>
      <c r="S16" s="67" t="str">
        <f t="shared" si="10"/>
        <v/>
      </c>
      <c r="T16" s="65"/>
      <c r="U16" s="66"/>
      <c r="V16" s="66">
        <f t="shared" si="3"/>
        <v>10000</v>
      </c>
      <c r="W16" s="71" t="str">
        <f t="shared" si="11"/>
        <v/>
      </c>
      <c r="X16" s="65"/>
      <c r="Y16" s="66"/>
      <c r="Z16" s="66">
        <f t="shared" si="4"/>
        <v>10000</v>
      </c>
      <c r="AA16" s="71" t="str">
        <f t="shared" si="12"/>
        <v/>
      </c>
      <c r="AB16" s="65" t="str">
        <f t="shared" si="17"/>
        <v/>
      </c>
      <c r="AC16" s="66" t="str">
        <f t="shared" si="18"/>
        <v/>
      </c>
      <c r="AD16" s="65">
        <f t="shared" si="14"/>
        <v>50000</v>
      </c>
      <c r="AE16" s="72" t="str">
        <f t="shared" si="15"/>
        <v/>
      </c>
    </row>
    <row r="17" spans="2:31" hidden="1" x14ac:dyDescent="0.5">
      <c r="B17" s="140"/>
      <c r="C17" s="141"/>
      <c r="D17" s="142"/>
      <c r="E17" s="76"/>
      <c r="F17" s="143"/>
      <c r="G17" s="144"/>
      <c r="H17" s="78"/>
      <c r="I17" s="79"/>
      <c r="J17" s="79">
        <f t="shared" si="0"/>
        <v>10000</v>
      </c>
      <c r="K17" s="80" t="str">
        <f t="shared" si="8"/>
        <v/>
      </c>
      <c r="L17" s="78"/>
      <c r="M17" s="79"/>
      <c r="N17" s="79">
        <f t="shared" si="1"/>
        <v>10000</v>
      </c>
      <c r="O17" s="80" t="str">
        <f t="shared" si="9"/>
        <v/>
      </c>
      <c r="P17" s="78"/>
      <c r="Q17" s="79"/>
      <c r="R17" s="79">
        <f t="shared" si="2"/>
        <v>10000</v>
      </c>
      <c r="S17" s="80" t="str">
        <f t="shared" si="10"/>
        <v/>
      </c>
      <c r="T17" s="78"/>
      <c r="U17" s="79"/>
      <c r="V17" s="79">
        <f t="shared" si="3"/>
        <v>10000</v>
      </c>
      <c r="W17" s="84" t="str">
        <f t="shared" si="11"/>
        <v/>
      </c>
      <c r="X17" s="78"/>
      <c r="Y17" s="79"/>
      <c r="Z17" s="79">
        <f t="shared" si="4"/>
        <v>10000</v>
      </c>
      <c r="AA17" s="84" t="str">
        <f t="shared" si="12"/>
        <v/>
      </c>
      <c r="AB17" s="78" t="str">
        <f t="shared" si="17"/>
        <v/>
      </c>
      <c r="AC17" s="79" t="str">
        <f t="shared" si="18"/>
        <v/>
      </c>
      <c r="AD17" s="78">
        <f t="shared" si="14"/>
        <v>50000</v>
      </c>
      <c r="AE17" s="85" t="str">
        <f t="shared" si="15"/>
        <v/>
      </c>
    </row>
    <row r="18" spans="2:31" hidden="1" x14ac:dyDescent="0.5">
      <c r="B18" s="145"/>
      <c r="C18" s="146"/>
      <c r="D18" s="147"/>
      <c r="E18" s="89"/>
      <c r="F18" s="148"/>
      <c r="G18" s="149"/>
      <c r="H18" s="65"/>
      <c r="I18" s="66"/>
      <c r="J18" s="66">
        <f t="shared" si="0"/>
        <v>10000</v>
      </c>
      <c r="K18" s="67" t="str">
        <f t="shared" si="8"/>
        <v/>
      </c>
      <c r="L18" s="65"/>
      <c r="M18" s="66"/>
      <c r="N18" s="66">
        <f t="shared" si="1"/>
        <v>10000</v>
      </c>
      <c r="O18" s="67" t="str">
        <f t="shared" si="9"/>
        <v/>
      </c>
      <c r="P18" s="65"/>
      <c r="Q18" s="66"/>
      <c r="R18" s="66">
        <f t="shared" si="2"/>
        <v>10000</v>
      </c>
      <c r="S18" s="67" t="str">
        <f t="shared" si="10"/>
        <v/>
      </c>
      <c r="T18" s="65"/>
      <c r="U18" s="66"/>
      <c r="V18" s="66">
        <f t="shared" si="3"/>
        <v>10000</v>
      </c>
      <c r="W18" s="71" t="str">
        <f t="shared" si="11"/>
        <v/>
      </c>
      <c r="X18" s="65"/>
      <c r="Y18" s="66"/>
      <c r="Z18" s="66">
        <f t="shared" si="4"/>
        <v>10000</v>
      </c>
      <c r="AA18" s="71" t="str">
        <f t="shared" si="12"/>
        <v/>
      </c>
      <c r="AB18" s="65" t="str">
        <f t="shared" si="17"/>
        <v/>
      </c>
      <c r="AC18" s="66" t="str">
        <f t="shared" si="18"/>
        <v/>
      </c>
      <c r="AD18" s="65">
        <f t="shared" si="14"/>
        <v>50000</v>
      </c>
      <c r="AE18" s="72" t="str">
        <f t="shared" si="15"/>
        <v/>
      </c>
    </row>
    <row r="19" spans="2:31" hidden="1" x14ac:dyDescent="0.5">
      <c r="B19" s="140"/>
      <c r="C19" s="141"/>
      <c r="D19" s="142"/>
      <c r="E19" s="76"/>
      <c r="F19" s="143"/>
      <c r="G19" s="144"/>
      <c r="H19" s="78"/>
      <c r="I19" s="79"/>
      <c r="J19" s="79">
        <f t="shared" si="0"/>
        <v>10000</v>
      </c>
      <c r="K19" s="80" t="str">
        <f t="shared" si="8"/>
        <v/>
      </c>
      <c r="L19" s="78"/>
      <c r="M19" s="79"/>
      <c r="N19" s="79">
        <f t="shared" si="1"/>
        <v>10000</v>
      </c>
      <c r="O19" s="80" t="str">
        <f t="shared" si="9"/>
        <v/>
      </c>
      <c r="P19" s="78"/>
      <c r="Q19" s="79"/>
      <c r="R19" s="79">
        <f t="shared" si="2"/>
        <v>10000</v>
      </c>
      <c r="S19" s="80" t="str">
        <f t="shared" si="10"/>
        <v/>
      </c>
      <c r="T19" s="78"/>
      <c r="U19" s="79"/>
      <c r="V19" s="79">
        <f t="shared" si="3"/>
        <v>10000</v>
      </c>
      <c r="W19" s="84" t="str">
        <f t="shared" si="11"/>
        <v/>
      </c>
      <c r="X19" s="78"/>
      <c r="Y19" s="79"/>
      <c r="Z19" s="79">
        <f t="shared" si="4"/>
        <v>10000</v>
      </c>
      <c r="AA19" s="84" t="str">
        <f t="shared" si="12"/>
        <v/>
      </c>
      <c r="AB19" s="78" t="str">
        <f t="shared" si="17"/>
        <v/>
      </c>
      <c r="AC19" s="79" t="str">
        <f t="shared" si="18"/>
        <v/>
      </c>
      <c r="AD19" s="78">
        <f t="shared" si="14"/>
        <v>50000</v>
      </c>
      <c r="AE19" s="85" t="str">
        <f t="shared" si="15"/>
        <v/>
      </c>
    </row>
    <row r="20" spans="2:31" hidden="1" x14ac:dyDescent="0.5">
      <c r="B20" s="145"/>
      <c r="C20" s="146"/>
      <c r="D20" s="147"/>
      <c r="E20" s="89"/>
      <c r="F20" s="148"/>
      <c r="G20" s="149"/>
      <c r="H20" s="65"/>
      <c r="I20" s="66"/>
      <c r="J20" s="66">
        <f t="shared" si="0"/>
        <v>10000</v>
      </c>
      <c r="K20" s="67" t="str">
        <f t="shared" si="8"/>
        <v/>
      </c>
      <c r="L20" s="65"/>
      <c r="M20" s="66"/>
      <c r="N20" s="66">
        <f t="shared" si="1"/>
        <v>10000</v>
      </c>
      <c r="O20" s="67" t="str">
        <f t="shared" si="9"/>
        <v/>
      </c>
      <c r="P20" s="65"/>
      <c r="Q20" s="66"/>
      <c r="R20" s="66">
        <f t="shared" si="2"/>
        <v>10000</v>
      </c>
      <c r="S20" s="67" t="str">
        <f t="shared" si="10"/>
        <v/>
      </c>
      <c r="T20" s="65"/>
      <c r="U20" s="66"/>
      <c r="V20" s="66">
        <f t="shared" si="3"/>
        <v>10000</v>
      </c>
      <c r="W20" s="71" t="str">
        <f t="shared" si="11"/>
        <v/>
      </c>
      <c r="X20" s="65"/>
      <c r="Y20" s="66"/>
      <c r="Z20" s="66">
        <f t="shared" si="4"/>
        <v>10000</v>
      </c>
      <c r="AA20" s="71" t="str">
        <f t="shared" si="12"/>
        <v/>
      </c>
      <c r="AB20" s="65" t="str">
        <f t="shared" si="17"/>
        <v/>
      </c>
      <c r="AC20" s="66" t="str">
        <f t="shared" si="18"/>
        <v/>
      </c>
      <c r="AD20" s="65">
        <f t="shared" si="14"/>
        <v>50000</v>
      </c>
      <c r="AE20" s="72" t="str">
        <f t="shared" si="15"/>
        <v/>
      </c>
    </row>
    <row r="21" spans="2:31" hidden="1" x14ac:dyDescent="0.5">
      <c r="B21" s="140"/>
      <c r="C21" s="141"/>
      <c r="D21" s="142"/>
      <c r="E21" s="76"/>
      <c r="F21" s="143"/>
      <c r="G21" s="144"/>
      <c r="H21" s="78"/>
      <c r="I21" s="79"/>
      <c r="J21" s="79">
        <f t="shared" si="0"/>
        <v>10000</v>
      </c>
      <c r="K21" s="80" t="str">
        <f t="shared" si="8"/>
        <v/>
      </c>
      <c r="L21" s="78"/>
      <c r="M21" s="79"/>
      <c r="N21" s="79">
        <f t="shared" si="1"/>
        <v>10000</v>
      </c>
      <c r="O21" s="80" t="str">
        <f t="shared" si="9"/>
        <v/>
      </c>
      <c r="P21" s="78"/>
      <c r="Q21" s="79"/>
      <c r="R21" s="79">
        <f t="shared" si="2"/>
        <v>10000</v>
      </c>
      <c r="S21" s="80" t="str">
        <f t="shared" si="10"/>
        <v/>
      </c>
      <c r="T21" s="78"/>
      <c r="U21" s="79"/>
      <c r="V21" s="79">
        <f t="shared" si="3"/>
        <v>10000</v>
      </c>
      <c r="W21" s="84" t="str">
        <f t="shared" si="11"/>
        <v/>
      </c>
      <c r="X21" s="78"/>
      <c r="Y21" s="79"/>
      <c r="Z21" s="79">
        <f t="shared" si="4"/>
        <v>10000</v>
      </c>
      <c r="AA21" s="84" t="str">
        <f t="shared" si="12"/>
        <v/>
      </c>
      <c r="AB21" s="78" t="str">
        <f t="shared" si="17"/>
        <v/>
      </c>
      <c r="AC21" s="79" t="str">
        <f t="shared" si="18"/>
        <v/>
      </c>
      <c r="AD21" s="78">
        <f t="shared" si="14"/>
        <v>50000</v>
      </c>
      <c r="AE21" s="85" t="str">
        <f t="shared" si="15"/>
        <v/>
      </c>
    </row>
    <row r="22" spans="2:31" hidden="1" x14ac:dyDescent="0.5">
      <c r="B22" s="145"/>
      <c r="C22" s="146"/>
      <c r="D22" s="147"/>
      <c r="E22" s="89"/>
      <c r="F22" s="148"/>
      <c r="G22" s="149"/>
      <c r="H22" s="65"/>
      <c r="I22" s="66"/>
      <c r="J22" s="66">
        <f t="shared" si="0"/>
        <v>10000</v>
      </c>
      <c r="K22" s="67" t="str">
        <f t="shared" si="8"/>
        <v/>
      </c>
      <c r="L22" s="65"/>
      <c r="M22" s="66"/>
      <c r="N22" s="66">
        <f t="shared" si="1"/>
        <v>10000</v>
      </c>
      <c r="O22" s="67" t="str">
        <f t="shared" si="9"/>
        <v/>
      </c>
      <c r="P22" s="65"/>
      <c r="Q22" s="66"/>
      <c r="R22" s="66">
        <f t="shared" si="2"/>
        <v>10000</v>
      </c>
      <c r="S22" s="67" t="str">
        <f t="shared" si="10"/>
        <v/>
      </c>
      <c r="T22" s="65"/>
      <c r="U22" s="66"/>
      <c r="V22" s="66">
        <f t="shared" si="3"/>
        <v>10000</v>
      </c>
      <c r="W22" s="71" t="str">
        <f t="shared" si="11"/>
        <v/>
      </c>
      <c r="X22" s="65"/>
      <c r="Y22" s="66"/>
      <c r="Z22" s="66">
        <f t="shared" si="4"/>
        <v>10000</v>
      </c>
      <c r="AA22" s="71" t="str">
        <f t="shared" si="12"/>
        <v/>
      </c>
      <c r="AB22" s="65" t="str">
        <f t="shared" si="17"/>
        <v/>
      </c>
      <c r="AC22" s="66" t="str">
        <f t="shared" si="18"/>
        <v/>
      </c>
      <c r="AD22" s="65">
        <f t="shared" si="14"/>
        <v>50000</v>
      </c>
      <c r="AE22" s="72" t="str">
        <f t="shared" si="15"/>
        <v/>
      </c>
    </row>
    <row r="23" spans="2:31" hidden="1" x14ac:dyDescent="0.5">
      <c r="B23" s="140"/>
      <c r="C23" s="141"/>
      <c r="D23" s="142"/>
      <c r="E23" s="76"/>
      <c r="F23" s="143"/>
      <c r="G23" s="144"/>
      <c r="H23" s="78"/>
      <c r="I23" s="79"/>
      <c r="J23" s="79">
        <f t="shared" si="0"/>
        <v>10000</v>
      </c>
      <c r="K23" s="80" t="str">
        <f t="shared" si="8"/>
        <v/>
      </c>
      <c r="L23" s="78"/>
      <c r="M23" s="79"/>
      <c r="N23" s="79">
        <f t="shared" si="1"/>
        <v>10000</v>
      </c>
      <c r="O23" s="80" t="str">
        <f t="shared" si="9"/>
        <v/>
      </c>
      <c r="P23" s="78"/>
      <c r="Q23" s="79"/>
      <c r="R23" s="79">
        <f t="shared" si="2"/>
        <v>10000</v>
      </c>
      <c r="S23" s="80" t="str">
        <f t="shared" si="10"/>
        <v/>
      </c>
      <c r="T23" s="78"/>
      <c r="U23" s="79"/>
      <c r="V23" s="79">
        <f t="shared" si="3"/>
        <v>10000</v>
      </c>
      <c r="W23" s="84" t="str">
        <f t="shared" si="11"/>
        <v/>
      </c>
      <c r="X23" s="78"/>
      <c r="Y23" s="79"/>
      <c r="Z23" s="79">
        <f t="shared" si="4"/>
        <v>10000</v>
      </c>
      <c r="AA23" s="84" t="str">
        <f t="shared" si="12"/>
        <v/>
      </c>
      <c r="AB23" s="78" t="str">
        <f t="shared" si="17"/>
        <v/>
      </c>
      <c r="AC23" s="79" t="str">
        <f t="shared" si="18"/>
        <v/>
      </c>
      <c r="AD23" s="78">
        <f t="shared" si="14"/>
        <v>50000</v>
      </c>
      <c r="AE23" s="85" t="str">
        <f t="shared" si="15"/>
        <v/>
      </c>
    </row>
    <row r="24" spans="2:31" hidden="1" x14ac:dyDescent="0.5">
      <c r="B24" s="145"/>
      <c r="C24" s="146"/>
      <c r="D24" s="147"/>
      <c r="E24" s="89"/>
      <c r="F24" s="148"/>
      <c r="G24" s="149"/>
      <c r="H24" s="65"/>
      <c r="I24" s="66"/>
      <c r="J24" s="66">
        <f t="shared" si="0"/>
        <v>10000</v>
      </c>
      <c r="K24" s="67" t="str">
        <f t="shared" si="8"/>
        <v/>
      </c>
      <c r="L24" s="65"/>
      <c r="M24" s="66"/>
      <c r="N24" s="66">
        <f t="shared" si="1"/>
        <v>10000</v>
      </c>
      <c r="O24" s="67" t="str">
        <f t="shared" si="9"/>
        <v/>
      </c>
      <c r="P24" s="65"/>
      <c r="Q24" s="66"/>
      <c r="R24" s="66">
        <f t="shared" si="2"/>
        <v>10000</v>
      </c>
      <c r="S24" s="67" t="str">
        <f t="shared" si="10"/>
        <v/>
      </c>
      <c r="T24" s="65"/>
      <c r="U24" s="66"/>
      <c r="V24" s="66">
        <f t="shared" si="3"/>
        <v>10000</v>
      </c>
      <c r="W24" s="71" t="str">
        <f t="shared" si="11"/>
        <v/>
      </c>
      <c r="X24" s="65"/>
      <c r="Y24" s="66"/>
      <c r="Z24" s="66">
        <f t="shared" si="4"/>
        <v>10000</v>
      </c>
      <c r="AA24" s="71" t="str">
        <f t="shared" si="12"/>
        <v/>
      </c>
      <c r="AB24" s="65" t="str">
        <f t="shared" si="17"/>
        <v/>
      </c>
      <c r="AC24" s="66" t="str">
        <f t="shared" si="18"/>
        <v/>
      </c>
      <c r="AD24" s="65">
        <f t="shared" si="14"/>
        <v>50000</v>
      </c>
      <c r="AE24" s="72" t="str">
        <f t="shared" si="15"/>
        <v/>
      </c>
    </row>
    <row r="25" spans="2:31" hidden="1" x14ac:dyDescent="0.5">
      <c r="B25" s="140"/>
      <c r="C25" s="141"/>
      <c r="D25" s="142"/>
      <c r="E25" s="76"/>
      <c r="F25" s="143"/>
      <c r="G25" s="144"/>
      <c r="H25" s="78"/>
      <c r="I25" s="79"/>
      <c r="J25" s="79">
        <f t="shared" si="0"/>
        <v>10000</v>
      </c>
      <c r="K25" s="80" t="str">
        <f t="shared" si="8"/>
        <v/>
      </c>
      <c r="L25" s="78"/>
      <c r="M25" s="79"/>
      <c r="N25" s="79">
        <f t="shared" si="1"/>
        <v>10000</v>
      </c>
      <c r="O25" s="80" t="str">
        <f t="shared" si="9"/>
        <v/>
      </c>
      <c r="P25" s="78"/>
      <c r="Q25" s="79"/>
      <c r="R25" s="79">
        <f t="shared" si="2"/>
        <v>10000</v>
      </c>
      <c r="S25" s="80" t="str">
        <f t="shared" si="10"/>
        <v/>
      </c>
      <c r="T25" s="78"/>
      <c r="U25" s="79"/>
      <c r="V25" s="79">
        <f t="shared" si="3"/>
        <v>10000</v>
      </c>
      <c r="W25" s="84" t="str">
        <f t="shared" si="11"/>
        <v/>
      </c>
      <c r="X25" s="78"/>
      <c r="Y25" s="79"/>
      <c r="Z25" s="79">
        <f t="shared" si="4"/>
        <v>10000</v>
      </c>
      <c r="AA25" s="84" t="str">
        <f t="shared" si="12"/>
        <v/>
      </c>
      <c r="AB25" s="78" t="str">
        <f t="shared" si="17"/>
        <v/>
      </c>
      <c r="AC25" s="79" t="str">
        <f t="shared" si="18"/>
        <v/>
      </c>
      <c r="AD25" s="78">
        <f t="shared" si="14"/>
        <v>50000</v>
      </c>
      <c r="AE25" s="85" t="str">
        <f t="shared" si="15"/>
        <v/>
      </c>
    </row>
    <row r="26" spans="2:31" hidden="1" x14ac:dyDescent="0.5">
      <c r="B26" s="145"/>
      <c r="C26" s="146"/>
      <c r="D26" s="147"/>
      <c r="E26" s="89"/>
      <c r="F26" s="148"/>
      <c r="G26" s="149"/>
      <c r="H26" s="65"/>
      <c r="I26" s="66"/>
      <c r="J26" s="66">
        <f t="shared" si="0"/>
        <v>10000</v>
      </c>
      <c r="K26" s="67" t="str">
        <f t="shared" si="8"/>
        <v/>
      </c>
      <c r="L26" s="65"/>
      <c r="M26" s="66"/>
      <c r="N26" s="66">
        <f t="shared" si="1"/>
        <v>10000</v>
      </c>
      <c r="O26" s="67" t="str">
        <f t="shared" si="9"/>
        <v/>
      </c>
      <c r="P26" s="65"/>
      <c r="Q26" s="66"/>
      <c r="R26" s="66">
        <f t="shared" si="2"/>
        <v>10000</v>
      </c>
      <c r="S26" s="67" t="str">
        <f t="shared" si="10"/>
        <v/>
      </c>
      <c r="T26" s="65"/>
      <c r="U26" s="66"/>
      <c r="V26" s="66">
        <f t="shared" si="3"/>
        <v>10000</v>
      </c>
      <c r="W26" s="71" t="str">
        <f t="shared" si="11"/>
        <v/>
      </c>
      <c r="X26" s="65"/>
      <c r="Y26" s="66"/>
      <c r="Z26" s="66">
        <f t="shared" si="4"/>
        <v>10000</v>
      </c>
      <c r="AA26" s="71" t="str">
        <f t="shared" si="12"/>
        <v/>
      </c>
      <c r="AB26" s="65" t="str">
        <f t="shared" si="17"/>
        <v/>
      </c>
      <c r="AC26" s="66" t="str">
        <f t="shared" si="18"/>
        <v/>
      </c>
      <c r="AD26" s="65">
        <f t="shared" si="14"/>
        <v>50000</v>
      </c>
      <c r="AE26" s="72" t="str">
        <f t="shared" si="15"/>
        <v/>
      </c>
    </row>
    <row r="27" spans="2:31" hidden="1" x14ac:dyDescent="0.5">
      <c r="B27" s="140"/>
      <c r="C27" s="141"/>
      <c r="D27" s="142"/>
      <c r="E27" s="76"/>
      <c r="F27" s="143"/>
      <c r="G27" s="144"/>
      <c r="H27" s="78"/>
      <c r="I27" s="79"/>
      <c r="J27" s="79">
        <f t="shared" si="0"/>
        <v>10000</v>
      </c>
      <c r="K27" s="80" t="str">
        <f t="shared" si="8"/>
        <v/>
      </c>
      <c r="L27" s="78"/>
      <c r="M27" s="79"/>
      <c r="N27" s="79">
        <f t="shared" si="1"/>
        <v>10000</v>
      </c>
      <c r="O27" s="80" t="str">
        <f t="shared" si="9"/>
        <v/>
      </c>
      <c r="P27" s="78"/>
      <c r="Q27" s="79"/>
      <c r="R27" s="79">
        <f t="shared" si="2"/>
        <v>10000</v>
      </c>
      <c r="S27" s="80" t="str">
        <f t="shared" si="10"/>
        <v/>
      </c>
      <c r="T27" s="78"/>
      <c r="U27" s="79"/>
      <c r="V27" s="79">
        <f t="shared" si="3"/>
        <v>10000</v>
      </c>
      <c r="W27" s="84" t="str">
        <f t="shared" si="11"/>
        <v/>
      </c>
      <c r="X27" s="78"/>
      <c r="Y27" s="79"/>
      <c r="Z27" s="79">
        <f t="shared" si="4"/>
        <v>10000</v>
      </c>
      <c r="AA27" s="84" t="str">
        <f t="shared" si="12"/>
        <v/>
      </c>
      <c r="AB27" s="78" t="str">
        <f t="shared" si="17"/>
        <v/>
      </c>
      <c r="AC27" s="79" t="str">
        <f t="shared" si="18"/>
        <v/>
      </c>
      <c r="AD27" s="78">
        <f t="shared" si="14"/>
        <v>50000</v>
      </c>
      <c r="AE27" s="85" t="str">
        <f t="shared" si="15"/>
        <v/>
      </c>
    </row>
    <row r="28" spans="2:31" hidden="1" x14ac:dyDescent="0.5">
      <c r="B28" s="145"/>
      <c r="C28" s="146"/>
      <c r="D28" s="147"/>
      <c r="E28" s="89"/>
      <c r="F28" s="148"/>
      <c r="G28" s="149"/>
      <c r="H28" s="65"/>
      <c r="I28" s="66"/>
      <c r="J28" s="66">
        <f t="shared" si="0"/>
        <v>10000</v>
      </c>
      <c r="K28" s="67" t="str">
        <f t="shared" si="8"/>
        <v/>
      </c>
      <c r="L28" s="65"/>
      <c r="M28" s="66"/>
      <c r="N28" s="66">
        <f t="shared" si="1"/>
        <v>10000</v>
      </c>
      <c r="O28" s="67" t="str">
        <f t="shared" si="9"/>
        <v/>
      </c>
      <c r="P28" s="65"/>
      <c r="Q28" s="66"/>
      <c r="R28" s="66">
        <f t="shared" si="2"/>
        <v>10000</v>
      </c>
      <c r="S28" s="67" t="str">
        <f t="shared" si="10"/>
        <v/>
      </c>
      <c r="T28" s="65"/>
      <c r="U28" s="66"/>
      <c r="V28" s="66">
        <f t="shared" si="3"/>
        <v>10000</v>
      </c>
      <c r="W28" s="71" t="str">
        <f t="shared" si="11"/>
        <v/>
      </c>
      <c r="X28" s="65"/>
      <c r="Y28" s="66"/>
      <c r="Z28" s="66">
        <f t="shared" si="4"/>
        <v>10000</v>
      </c>
      <c r="AA28" s="71" t="str">
        <f t="shared" si="12"/>
        <v/>
      </c>
      <c r="AB28" s="65" t="str">
        <f t="shared" si="17"/>
        <v/>
      </c>
      <c r="AC28" s="66" t="str">
        <f t="shared" si="18"/>
        <v/>
      </c>
      <c r="AD28" s="65">
        <f t="shared" si="14"/>
        <v>50000</v>
      </c>
      <c r="AE28" s="72" t="str">
        <f t="shared" si="15"/>
        <v/>
      </c>
    </row>
    <row r="29" spans="2:31" hidden="1" x14ac:dyDescent="0.5">
      <c r="B29" s="140"/>
      <c r="C29" s="141"/>
      <c r="D29" s="142"/>
      <c r="E29" s="76"/>
      <c r="F29" s="143"/>
      <c r="G29" s="144"/>
      <c r="H29" s="78"/>
      <c r="I29" s="79"/>
      <c r="J29" s="79">
        <f t="shared" si="0"/>
        <v>10000</v>
      </c>
      <c r="K29" s="80" t="str">
        <f t="shared" si="8"/>
        <v/>
      </c>
      <c r="L29" s="78"/>
      <c r="M29" s="79"/>
      <c r="N29" s="79">
        <f t="shared" si="1"/>
        <v>10000</v>
      </c>
      <c r="O29" s="80" t="str">
        <f t="shared" si="9"/>
        <v/>
      </c>
      <c r="P29" s="78"/>
      <c r="Q29" s="79"/>
      <c r="R29" s="79">
        <f t="shared" si="2"/>
        <v>10000</v>
      </c>
      <c r="S29" s="80" t="str">
        <f t="shared" si="10"/>
        <v/>
      </c>
      <c r="T29" s="78"/>
      <c r="U29" s="79"/>
      <c r="V29" s="79">
        <f t="shared" si="3"/>
        <v>10000</v>
      </c>
      <c r="W29" s="84" t="str">
        <f t="shared" si="11"/>
        <v/>
      </c>
      <c r="X29" s="78"/>
      <c r="Y29" s="79"/>
      <c r="Z29" s="79">
        <f t="shared" si="4"/>
        <v>10000</v>
      </c>
      <c r="AA29" s="84" t="str">
        <f t="shared" si="12"/>
        <v/>
      </c>
      <c r="AB29" s="78" t="str">
        <f t="shared" si="17"/>
        <v/>
      </c>
      <c r="AC29" s="79" t="str">
        <f t="shared" si="18"/>
        <v/>
      </c>
      <c r="AD29" s="78">
        <f t="shared" si="14"/>
        <v>50000</v>
      </c>
      <c r="AE29" s="85" t="str">
        <f t="shared" si="15"/>
        <v/>
      </c>
    </row>
    <row r="30" spans="2:31" hidden="1" x14ac:dyDescent="0.5">
      <c r="B30" s="145"/>
      <c r="C30" s="146"/>
      <c r="D30" s="147"/>
      <c r="E30" s="89"/>
      <c r="F30" s="148"/>
      <c r="G30" s="149"/>
      <c r="H30" s="65"/>
      <c r="I30" s="66"/>
      <c r="J30" s="66">
        <f t="shared" si="0"/>
        <v>10000</v>
      </c>
      <c r="K30" s="67" t="str">
        <f t="shared" si="8"/>
        <v/>
      </c>
      <c r="L30" s="65"/>
      <c r="M30" s="66"/>
      <c r="N30" s="66">
        <f t="shared" si="1"/>
        <v>10000</v>
      </c>
      <c r="O30" s="67" t="str">
        <f t="shared" si="9"/>
        <v/>
      </c>
      <c r="P30" s="65"/>
      <c r="Q30" s="66"/>
      <c r="R30" s="66">
        <f t="shared" si="2"/>
        <v>10000</v>
      </c>
      <c r="S30" s="67" t="str">
        <f t="shared" si="10"/>
        <v/>
      </c>
      <c r="T30" s="65"/>
      <c r="U30" s="66"/>
      <c r="V30" s="66">
        <f t="shared" si="3"/>
        <v>10000</v>
      </c>
      <c r="W30" s="71" t="str">
        <f t="shared" si="11"/>
        <v/>
      </c>
      <c r="X30" s="65"/>
      <c r="Y30" s="66"/>
      <c r="Z30" s="66">
        <f t="shared" si="4"/>
        <v>10000</v>
      </c>
      <c r="AA30" s="71" t="str">
        <f t="shared" si="12"/>
        <v/>
      </c>
      <c r="AB30" s="65" t="str">
        <f t="shared" si="17"/>
        <v/>
      </c>
      <c r="AC30" s="66" t="str">
        <f t="shared" si="18"/>
        <v/>
      </c>
      <c r="AD30" s="65">
        <f t="shared" si="14"/>
        <v>50000</v>
      </c>
      <c r="AE30" s="72" t="str">
        <f t="shared" si="15"/>
        <v/>
      </c>
    </row>
    <row r="31" spans="2:31" ht="21.75" hidden="1" thickBot="1" x14ac:dyDescent="0.55000000000000004">
      <c r="B31" s="150"/>
      <c r="C31" s="151"/>
      <c r="D31" s="152"/>
      <c r="E31" s="94"/>
      <c r="F31" s="153"/>
      <c r="G31" s="154"/>
      <c r="H31" s="96"/>
      <c r="I31" s="97"/>
      <c r="J31" s="97">
        <f>IF(I31="",10000,(I31-H31))</f>
        <v>10000</v>
      </c>
      <c r="K31" s="98" t="str">
        <f t="shared" si="8"/>
        <v/>
      </c>
      <c r="L31" s="96"/>
      <c r="M31" s="97"/>
      <c r="N31" s="97">
        <f>IF(M31="",10000,(M31-L31))</f>
        <v>10000</v>
      </c>
      <c r="O31" s="98" t="str">
        <f t="shared" si="9"/>
        <v/>
      </c>
      <c r="P31" s="96"/>
      <c r="Q31" s="97"/>
      <c r="R31" s="97">
        <f>IF(Q31="",10000,(Q31-P31))</f>
        <v>10000</v>
      </c>
      <c r="S31" s="98" t="str">
        <f t="shared" si="10"/>
        <v/>
      </c>
      <c r="T31" s="96"/>
      <c r="U31" s="97"/>
      <c r="V31" s="97">
        <f>IF(U31="",10000,(U31-T31))</f>
        <v>10000</v>
      </c>
      <c r="W31" s="102" t="str">
        <f t="shared" si="11"/>
        <v/>
      </c>
      <c r="X31" s="96"/>
      <c r="Y31" s="97"/>
      <c r="Z31" s="97">
        <f>IF(Y31="",10000,(Y31-X31))</f>
        <v>10000</v>
      </c>
      <c r="AA31" s="102" t="str">
        <f t="shared" si="12"/>
        <v/>
      </c>
      <c r="AB31" s="96" t="str">
        <f t="shared" si="17"/>
        <v/>
      </c>
      <c r="AC31" s="97" t="str">
        <f t="shared" si="18"/>
        <v/>
      </c>
      <c r="AD31" s="100">
        <f t="shared" si="14"/>
        <v>50000</v>
      </c>
      <c r="AE31" s="103" t="str">
        <f t="shared" si="15"/>
        <v/>
      </c>
    </row>
    <row r="32" spans="2:31" ht="21.75" thickBot="1" x14ac:dyDescent="0.55000000000000004"/>
    <row r="33" spans="15:30" x14ac:dyDescent="0.5">
      <c r="O33" s="160" t="s">
        <v>218</v>
      </c>
      <c r="P33" s="161"/>
      <c r="Q33" s="162"/>
      <c r="R33" s="158" t="s">
        <v>20</v>
      </c>
      <c r="S33" s="129"/>
      <c r="T33" s="130">
        <v>0.7104166666666667</v>
      </c>
      <c r="U33" s="131">
        <v>0.7122222222222222</v>
      </c>
      <c r="V33" s="131">
        <f t="shared" ref="V33:V34" si="19">IF(U33="",10000,(U33-T33))</f>
        <v>1.8055555555555047E-3</v>
      </c>
      <c r="W33" s="132">
        <v>1</v>
      </c>
      <c r="AD33" s="54" t="s">
        <v>124</v>
      </c>
    </row>
    <row r="34" spans="15:30" ht="21.75" thickBot="1" x14ac:dyDescent="0.55000000000000004">
      <c r="O34" s="163"/>
      <c r="P34" s="164"/>
      <c r="Q34" s="165"/>
      <c r="R34" s="159" t="s">
        <v>119</v>
      </c>
      <c r="S34" s="133"/>
      <c r="T34" s="134">
        <v>0.71111111111111114</v>
      </c>
      <c r="U34" s="101">
        <v>0.71300925925925929</v>
      </c>
      <c r="V34" s="101">
        <f t="shared" si="19"/>
        <v>1.8981481481481488E-3</v>
      </c>
      <c r="W34" s="103">
        <v>2</v>
      </c>
      <c r="AD34" s="54" t="s">
        <v>126</v>
      </c>
    </row>
  </sheetData>
  <sheetProtection password="E921" sheet="1" objects="1" scenarios="1"/>
  <mergeCells count="17">
    <mergeCell ref="G2:G3"/>
    <mergeCell ref="H2:K2"/>
    <mergeCell ref="L2:O2"/>
    <mergeCell ref="P2:S2"/>
    <mergeCell ref="A1:AA1"/>
    <mergeCell ref="B2:B3"/>
    <mergeCell ref="C2:C3"/>
    <mergeCell ref="D2:D3"/>
    <mergeCell ref="E2:E3"/>
    <mergeCell ref="F2:F3"/>
    <mergeCell ref="O33:Q34"/>
    <mergeCell ref="AB1:AC1"/>
    <mergeCell ref="AD1:AE1"/>
    <mergeCell ref="T2:W2"/>
    <mergeCell ref="X2:AA2"/>
    <mergeCell ref="AB2:AC2"/>
    <mergeCell ref="AD2:AE2"/>
  </mergeCells>
  <conditionalFormatting sqref="AE4">
    <cfRule type="cellIs" dxfId="89" priority="33" operator="equal">
      <formula>1</formula>
    </cfRule>
  </conditionalFormatting>
  <conditionalFormatting sqref="AE4:AE13 AE29:AE31 AE15:AE18">
    <cfRule type="cellIs" dxfId="88" priority="30" operator="equal">
      <formula>3</formula>
    </cfRule>
    <cfRule type="cellIs" dxfId="87" priority="31" operator="equal">
      <formula>2</formula>
    </cfRule>
    <cfRule type="cellIs" dxfId="86" priority="32" operator="equal">
      <formula>1</formula>
    </cfRule>
  </conditionalFormatting>
  <conditionalFormatting sqref="AE19:AE20">
    <cfRule type="cellIs" dxfId="85" priority="25" operator="equal">
      <formula>3</formula>
    </cfRule>
    <cfRule type="cellIs" dxfId="84" priority="26" operator="equal">
      <formula>2</formula>
    </cfRule>
    <cfRule type="cellIs" dxfId="83" priority="27" operator="equal">
      <formula>1</formula>
    </cfRule>
  </conditionalFormatting>
  <conditionalFormatting sqref="AE21:AE22">
    <cfRule type="cellIs" dxfId="82" priority="21" operator="equal">
      <formula>3</formula>
    </cfRule>
    <cfRule type="cellIs" dxfId="81" priority="22" operator="equal">
      <formula>2</formula>
    </cfRule>
    <cfRule type="cellIs" dxfId="80" priority="23" operator="equal">
      <formula>1</formula>
    </cfRule>
  </conditionalFormatting>
  <conditionalFormatting sqref="AE23:AE24">
    <cfRule type="cellIs" dxfId="79" priority="17" operator="equal">
      <formula>3</formula>
    </cfRule>
    <cfRule type="cellIs" dxfId="78" priority="18" operator="equal">
      <formula>2</formula>
    </cfRule>
    <cfRule type="cellIs" dxfId="77" priority="19" operator="equal">
      <formula>1</formula>
    </cfRule>
  </conditionalFormatting>
  <conditionalFormatting sqref="AE25:AE26">
    <cfRule type="cellIs" dxfId="76" priority="13" operator="equal">
      <formula>3</formula>
    </cfRule>
    <cfRule type="cellIs" dxfId="75" priority="14" operator="equal">
      <formula>2</formula>
    </cfRule>
    <cfRule type="cellIs" dxfId="74" priority="15" operator="equal">
      <formula>1</formula>
    </cfRule>
  </conditionalFormatting>
  <conditionalFormatting sqref="AE27:AE28">
    <cfRule type="cellIs" dxfId="73" priority="9" operator="equal">
      <formula>3</formula>
    </cfRule>
    <cfRule type="cellIs" dxfId="72" priority="10" operator="equal">
      <formula>2</formula>
    </cfRule>
    <cfRule type="cellIs" dxfId="71" priority="11" operator="equal">
      <formula>1</formula>
    </cfRule>
  </conditionalFormatting>
  <conditionalFormatting sqref="AC5:AC13 AC15:AC31">
    <cfRule type="cellIs" dxfId="70" priority="6" operator="greaterThan">
      <formula>$AF$4</formula>
    </cfRule>
  </conditionalFormatting>
  <conditionalFormatting sqref="AC14">
    <cfRule type="cellIs" dxfId="69" priority="2" operator="greaterThan">
      <formula>$AF$4</formula>
    </cfRule>
  </conditionalFormatting>
  <conditionalFormatting sqref="AE14">
    <cfRule type="cellIs" dxfId="68" priority="3" operator="equal">
      <formula>3</formula>
    </cfRule>
    <cfRule type="cellIs" dxfId="67" priority="4" operator="equal">
      <formula>2</formula>
    </cfRule>
    <cfRule type="cellIs" dxfId="66" priority="5" operator="equal">
      <formula>1</formula>
    </cfRule>
  </conditionalFormatting>
  <conditionalFormatting sqref="AC4">
    <cfRule type="cellIs" dxfId="65" priority="1" operator="greaterThan">
      <formula>$AF$4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workbookViewId="0">
      <selection activeCell="L20" sqref="L20"/>
    </sheetView>
  </sheetViews>
  <sheetFormatPr defaultRowHeight="15" x14ac:dyDescent="0.25"/>
  <sheetData>
    <row r="1" spans="1:21" ht="27.75" x14ac:dyDescent="0.25">
      <c r="A1" s="223" t="s">
        <v>68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4" spans="1:21" s="1" customFormat="1" ht="21" x14ac:dyDescent="0.5">
      <c r="B4" s="1" t="s">
        <v>67</v>
      </c>
      <c r="E4" s="1" t="s">
        <v>26</v>
      </c>
      <c r="F4" s="2"/>
      <c r="I4" s="44"/>
      <c r="P4" s="1" t="s">
        <v>24</v>
      </c>
      <c r="U4" s="2"/>
    </row>
    <row r="5" spans="1:21" s="1" customFormat="1" ht="21" x14ac:dyDescent="0.5">
      <c r="F5" s="2"/>
      <c r="P5" s="1" t="s">
        <v>25</v>
      </c>
      <c r="U5" s="2"/>
    </row>
    <row r="109" spans="2:21" s="1" customFormat="1" ht="21" x14ac:dyDescent="0.5">
      <c r="B109" s="1" t="s">
        <v>67</v>
      </c>
      <c r="E109" s="1" t="s">
        <v>26</v>
      </c>
      <c r="F109" s="2"/>
      <c r="I109" s="44"/>
      <c r="P109" s="1" t="s">
        <v>24</v>
      </c>
      <c r="U109" s="2"/>
    </row>
    <row r="110" spans="2:21" s="1" customFormat="1" ht="21" x14ac:dyDescent="0.5">
      <c r="F110" s="2"/>
      <c r="P110" s="1" t="s">
        <v>25</v>
      </c>
      <c r="U110" s="2"/>
    </row>
  </sheetData>
  <mergeCells count="1">
    <mergeCell ref="A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>
      <selection activeCell="I23" sqref="I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38"/>
  <sheetViews>
    <sheetView zoomScaleNormal="100" workbookViewId="0">
      <pane xSplit="7" ySplit="3" topLeftCell="AB4" activePane="bottomRight" state="frozen"/>
      <selection activeCell="B1" sqref="B1"/>
      <selection pane="topRight" activeCell="H1" sqref="H1"/>
      <selection pane="bottomLeft" activeCell="B4" sqref="B4"/>
      <selection pane="bottomRight" activeCell="G36" sqref="G36"/>
    </sheetView>
  </sheetViews>
  <sheetFormatPr defaultRowHeight="21" outlineLevelCol="1" x14ac:dyDescent="0.5"/>
  <cols>
    <col min="1" max="1" width="16.7109375" style="54" hidden="1" customWidth="1"/>
    <col min="2" max="2" width="13.7109375" style="54" customWidth="1"/>
    <col min="3" max="3" width="24.28515625" style="54" bestFit="1" customWidth="1"/>
    <col min="4" max="4" width="14.7109375" style="54" hidden="1" customWidth="1"/>
    <col min="5" max="5" width="9.140625" style="104" hidden="1" customWidth="1" outlineLevel="1"/>
    <col min="6" max="6" width="15.140625" style="107" hidden="1" customWidth="1" outlineLevel="1"/>
    <col min="7" max="7" width="7.85546875" style="54" customWidth="1" collapsed="1"/>
    <col min="8" max="8" width="10.140625" style="54" customWidth="1"/>
    <col min="9" max="9" width="9.140625" style="54" customWidth="1"/>
    <col min="10" max="11" width="9.140625" style="54" customWidth="1" outlineLevel="1"/>
    <col min="12" max="13" width="9.140625" style="54" customWidth="1"/>
    <col min="14" max="15" width="9.140625" style="54" customWidth="1" outlineLevel="1"/>
    <col min="16" max="17" width="9.140625" style="54" customWidth="1"/>
    <col min="18" max="18" width="9.140625" style="54" customWidth="1" outlineLevel="1"/>
    <col min="19" max="19" width="9.140625" style="104" customWidth="1" outlineLevel="1"/>
    <col min="20" max="21" width="9.140625" style="54" customWidth="1"/>
    <col min="22" max="22" width="9.140625" style="54" customWidth="1" outlineLevel="1"/>
    <col min="23" max="23" width="9.140625" style="104" customWidth="1" outlineLevel="1"/>
    <col min="24" max="25" width="9.140625" style="54" customWidth="1"/>
    <col min="26" max="26" width="9.140625" style="54" customWidth="1" outlineLevel="1"/>
    <col min="27" max="27" width="9.140625" style="104" customWidth="1" outlineLevel="1"/>
    <col min="28" max="28" width="11.7109375" style="54" customWidth="1" outlineLevel="1" collapsed="1"/>
    <col min="29" max="29" width="15" style="54" customWidth="1" outlineLevel="1"/>
    <col min="30" max="30" width="9.140625" style="54" customWidth="1" outlineLevel="1" collapsed="1"/>
    <col min="31" max="31" width="9.140625" style="54" customWidth="1" outlineLevel="1"/>
    <col min="32" max="16384" width="9.140625" style="54"/>
  </cols>
  <sheetData>
    <row r="1" spans="1:32" ht="28.5" thickBot="1" x14ac:dyDescent="0.55000000000000004">
      <c r="A1" s="182" t="s">
        <v>130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66" t="s">
        <v>134</v>
      </c>
      <c r="AC1" s="167"/>
      <c r="AD1" s="168">
        <v>8.3333333333333329E-2</v>
      </c>
      <c r="AE1" s="169"/>
    </row>
    <row r="2" spans="1:32" ht="21" customHeight="1" x14ac:dyDescent="0.5">
      <c r="A2" s="55">
        <f ca="1">NOW()</f>
        <v>41499.469600462966</v>
      </c>
      <c r="B2" s="199" t="s">
        <v>12</v>
      </c>
      <c r="C2" s="197" t="s">
        <v>0</v>
      </c>
      <c r="D2" s="195" t="s">
        <v>7</v>
      </c>
      <c r="E2" s="191" t="s">
        <v>16</v>
      </c>
      <c r="F2" s="201" t="s">
        <v>13</v>
      </c>
      <c r="G2" s="178" t="s">
        <v>23</v>
      </c>
      <c r="H2" s="180" t="s">
        <v>1</v>
      </c>
      <c r="I2" s="180"/>
      <c r="J2" s="180"/>
      <c r="K2" s="181"/>
      <c r="L2" s="170" t="s">
        <v>4</v>
      </c>
      <c r="M2" s="171"/>
      <c r="N2" s="171"/>
      <c r="O2" s="173"/>
      <c r="P2" s="170" t="s">
        <v>5</v>
      </c>
      <c r="Q2" s="171"/>
      <c r="R2" s="172"/>
      <c r="S2" s="173"/>
      <c r="T2" s="170" t="s">
        <v>65</v>
      </c>
      <c r="U2" s="171"/>
      <c r="V2" s="172"/>
      <c r="W2" s="173"/>
      <c r="X2" s="170" t="s">
        <v>66</v>
      </c>
      <c r="Y2" s="171"/>
      <c r="Z2" s="172"/>
      <c r="AA2" s="173"/>
      <c r="AB2" s="174" t="s">
        <v>133</v>
      </c>
      <c r="AC2" s="175"/>
      <c r="AD2" s="176" t="s">
        <v>14</v>
      </c>
      <c r="AE2" s="177"/>
    </row>
    <row r="3" spans="1:32" ht="21.75" customHeight="1" thickBot="1" x14ac:dyDescent="0.55000000000000004">
      <c r="B3" s="200"/>
      <c r="C3" s="198"/>
      <c r="D3" s="196"/>
      <c r="E3" s="192"/>
      <c r="F3" s="202"/>
      <c r="G3" s="179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2</v>
      </c>
      <c r="Y3" s="57" t="s">
        <v>3</v>
      </c>
      <c r="Z3" s="57" t="s">
        <v>6</v>
      </c>
      <c r="AA3" s="60" t="s">
        <v>8</v>
      </c>
      <c r="AB3" s="59" t="s">
        <v>131</v>
      </c>
      <c r="AC3" s="57" t="s">
        <v>132</v>
      </c>
      <c r="AD3" s="59" t="s">
        <v>15</v>
      </c>
      <c r="AE3" s="58" t="s">
        <v>8</v>
      </c>
    </row>
    <row r="4" spans="1:32" ht="21" customHeight="1" x14ac:dyDescent="0.5">
      <c r="B4" s="135" t="s">
        <v>17</v>
      </c>
      <c r="C4" s="146" t="s">
        <v>69</v>
      </c>
      <c r="D4" s="147"/>
      <c r="E4" s="63">
        <f t="shared" ref="E4:E35" ca="1" si="0">IF(F4="","",($A$2-F4)/365+0.008)</f>
        <v>28.642163288939631</v>
      </c>
      <c r="F4" s="155">
        <v>31048</v>
      </c>
      <c r="G4" s="156" t="s">
        <v>47</v>
      </c>
      <c r="H4" s="65">
        <v>0.52083333333333337</v>
      </c>
      <c r="I4" s="66">
        <v>0.52339120370370373</v>
      </c>
      <c r="J4" s="66">
        <f>IF(I4="",10000,(I4-H4))</f>
        <v>2.5578703703703631E-3</v>
      </c>
      <c r="K4" s="67">
        <f>IF(I4="","",RANK(J4,J$4:J$35,1))</f>
        <v>1</v>
      </c>
      <c r="L4" s="65">
        <v>0.53125</v>
      </c>
      <c r="M4" s="66">
        <v>0.53317129629629634</v>
      </c>
      <c r="N4" s="66">
        <f>IF(M4="",10000,(M4-L4))</f>
        <v>1.9212962962963376E-3</v>
      </c>
      <c r="O4" s="67">
        <f>IF(M4="","",RANK(N4,N$4:N$35,1))</f>
        <v>1</v>
      </c>
      <c r="P4" s="65">
        <v>0.5444444444444444</v>
      </c>
      <c r="Q4" s="66">
        <v>0.54722222222222217</v>
      </c>
      <c r="R4" s="66">
        <f>IF(Q4="",10000,(Q4-P4))</f>
        <v>2.7777777777777679E-3</v>
      </c>
      <c r="S4" s="67">
        <f>IF(Q4="","",RANK(R4,R$4:R$35,1))</f>
        <v>2</v>
      </c>
      <c r="T4" s="65">
        <v>0.56180555555555556</v>
      </c>
      <c r="U4" s="66">
        <v>0.56364583333333329</v>
      </c>
      <c r="V4" s="66">
        <f>IF(U4="",10000,(U4-T4))</f>
        <v>1.8402777777777324E-3</v>
      </c>
      <c r="W4" s="67">
        <f>IF(U4="","",RANK(V4,V$4:V$35,1))</f>
        <v>2</v>
      </c>
      <c r="X4" s="65">
        <v>0.5708333333333333</v>
      </c>
      <c r="Y4" s="66">
        <v>0.57196759259259256</v>
      </c>
      <c r="Z4" s="66">
        <f>IF(Y4="",10000,(Y4-X4))</f>
        <v>1.1342592592592515E-3</v>
      </c>
      <c r="AA4" s="67">
        <f>IF(Y4="","",RANK(Z4,Z$4:Z$35,1))</f>
        <v>1</v>
      </c>
      <c r="AB4" s="65">
        <f>IF(Y4="","",IF((Y4-H4)&lt;$AD$1,Y4-H4,Y4-H4))</f>
        <v>5.1134259259259185E-2</v>
      </c>
      <c r="AC4" s="66" t="str">
        <f t="shared" ref="AC4:AC10" si="1">IF(AB4="","",IF(AB4&lt;$AD$1,"",(AB4-$AD$1)))</f>
        <v/>
      </c>
      <c r="AD4" s="65">
        <f t="shared" ref="AD4:AD10" si="2">IF(AB4="","",IF(AC4="",R4+N4+J4+Z4+V4,R4+N4+J4+AC4+Z4+V4))</f>
        <v>1.0231481481481453E-2</v>
      </c>
      <c r="AE4" s="72">
        <f>IF(C4="","",IF(H4="","DNS",IF(Y4="","DNF",IF(U4="","DNF",IF(Q4="","DNF",IF(M4="","DNF",IF(I4="","DNF",RANK(AD4,$AD$4:$AD$35,1))))))))</f>
        <v>2</v>
      </c>
      <c r="AF4" s="68">
        <f>Мастера!AF4</f>
        <v>1.3888888888888888E-2</v>
      </c>
    </row>
    <row r="5" spans="1:32" ht="21" customHeight="1" x14ac:dyDescent="0.5">
      <c r="B5" s="140" t="s">
        <v>17</v>
      </c>
      <c r="C5" s="141" t="s">
        <v>70</v>
      </c>
      <c r="D5" s="142"/>
      <c r="E5" s="76">
        <f t="shared" ca="1" si="0"/>
        <v>24.639423562912235</v>
      </c>
      <c r="F5" s="143">
        <v>32509</v>
      </c>
      <c r="G5" s="144" t="s">
        <v>49</v>
      </c>
      <c r="H5" s="78">
        <v>0.52222222222222225</v>
      </c>
      <c r="I5" s="79">
        <v>0.52545138888888887</v>
      </c>
      <c r="J5" s="79">
        <f t="shared" ref="J5:J35" si="3">IF(I5="",10000,(I5-H5))</f>
        <v>3.2291666666666163E-3</v>
      </c>
      <c r="K5" s="80">
        <f t="shared" ref="K5:K35" si="4">IF(I5="","",RANK(J5,J$4:J$35,1))</f>
        <v>10</v>
      </c>
      <c r="L5" s="78">
        <v>0.53472222222222221</v>
      </c>
      <c r="M5" s="79">
        <v>0.5369328703703703</v>
      </c>
      <c r="N5" s="79">
        <f t="shared" ref="N5:N35" si="5">IF(M5="",10000,(M5-L5))</f>
        <v>2.2106481481480866E-3</v>
      </c>
      <c r="O5" s="80">
        <f t="shared" ref="O5:O35" si="6">IF(M5="","",RANK(N5,N$4:N$35,1))</f>
        <v>5</v>
      </c>
      <c r="P5" s="78">
        <v>0.55138888888888882</v>
      </c>
      <c r="Q5" s="79">
        <v>0.5548495370370371</v>
      </c>
      <c r="R5" s="79">
        <f t="shared" ref="R5:R35" si="7">IF(Q5="",10000,(Q5-P5))</f>
        <v>3.460648148148282E-3</v>
      </c>
      <c r="S5" s="80">
        <f t="shared" ref="S5:S35" si="8">IF(Q5="","",RANK(R5,R$4:R$35,1))</f>
        <v>7</v>
      </c>
      <c r="T5" s="78">
        <v>0.57361111111111118</v>
      </c>
      <c r="U5" s="79">
        <v>0.57568287037037036</v>
      </c>
      <c r="V5" s="79">
        <f t="shared" ref="V5:V35" si="9">IF(U5="",10000,(U5-T5))</f>
        <v>2.071759259259176E-3</v>
      </c>
      <c r="W5" s="84">
        <f t="shared" ref="W5:W35" si="10">IF(U5="","",RANK(V5,V$4:V$35,1))</f>
        <v>8</v>
      </c>
      <c r="X5" s="78">
        <v>0.59166666666666667</v>
      </c>
      <c r="Y5" s="79">
        <v>0.59300925925925929</v>
      </c>
      <c r="Z5" s="79">
        <f t="shared" ref="Z5:Z35" si="11">IF(Y5="",10000,(Y5-X5))</f>
        <v>1.3425925925926174E-3</v>
      </c>
      <c r="AA5" s="84">
        <f t="shared" ref="AA5:AA21" si="12">IF(Y5="","",RANK(Z5,Z$4:Z$35,1))</f>
        <v>5</v>
      </c>
      <c r="AB5" s="78">
        <f t="shared" ref="AB5:AB19" si="13">IF(Y5="","",IF((Y5-H5)&lt;$AD$1,Y5-H5,Y5-H5))</f>
        <v>7.0787037037037037E-2</v>
      </c>
      <c r="AC5" s="79" t="str">
        <f t="shared" si="1"/>
        <v/>
      </c>
      <c r="AD5" s="78">
        <f t="shared" si="2"/>
        <v>1.2314814814814778E-2</v>
      </c>
      <c r="AE5" s="85">
        <f t="shared" ref="AE5:AE35" si="14">IF(C5="","",IF(H5="","DNS",IF(Y5="","DNF",IF(U5="","DNF",IF(Q5="","DNF",IF(M5="","DNF",IF(I5="","DNF",RANK(AD5,$AD$4:$AD$35,1))))))))</f>
        <v>8</v>
      </c>
    </row>
    <row r="6" spans="1:32" ht="21" customHeight="1" x14ac:dyDescent="0.5">
      <c r="B6" s="145" t="s">
        <v>17</v>
      </c>
      <c r="C6" s="146" t="s">
        <v>169</v>
      </c>
      <c r="D6" s="147"/>
      <c r="E6" s="89">
        <f t="shared" ca="1" si="0"/>
        <v>23.639423562912235</v>
      </c>
      <c r="F6" s="148">
        <v>32874</v>
      </c>
      <c r="G6" s="149" t="s">
        <v>53</v>
      </c>
      <c r="H6" s="65">
        <v>0.52361111111111114</v>
      </c>
      <c r="I6" s="66">
        <v>0.52637731481481487</v>
      </c>
      <c r="J6" s="66">
        <f t="shared" si="3"/>
        <v>2.766203703703729E-3</v>
      </c>
      <c r="K6" s="67">
        <f t="shared" si="4"/>
        <v>5</v>
      </c>
      <c r="L6" s="65">
        <v>0.53611111111111109</v>
      </c>
      <c r="M6" s="66">
        <v>0.53822916666666665</v>
      </c>
      <c r="N6" s="66">
        <f t="shared" si="5"/>
        <v>2.1180555555555536E-3</v>
      </c>
      <c r="O6" s="67">
        <f t="shared" si="6"/>
        <v>3</v>
      </c>
      <c r="P6" s="65">
        <v>0.55277777777777781</v>
      </c>
      <c r="Q6" s="66">
        <v>0.55594907407407412</v>
      </c>
      <c r="R6" s="66">
        <f t="shared" si="7"/>
        <v>3.1712962962963109E-3</v>
      </c>
      <c r="S6" s="67">
        <f t="shared" si="8"/>
        <v>4</v>
      </c>
      <c r="T6" s="65">
        <v>0.57222222222222219</v>
      </c>
      <c r="U6" s="66">
        <v>0.57409722222222226</v>
      </c>
      <c r="V6" s="66">
        <f t="shared" si="9"/>
        <v>1.8750000000000711E-3</v>
      </c>
      <c r="W6" s="71">
        <f t="shared" si="10"/>
        <v>3</v>
      </c>
      <c r="X6" s="65">
        <v>0.58750000000000002</v>
      </c>
      <c r="Y6" s="66">
        <v>0.58872685185185192</v>
      </c>
      <c r="Z6" s="66">
        <f t="shared" si="11"/>
        <v>1.2268518518518956E-3</v>
      </c>
      <c r="AA6" s="71">
        <f t="shared" si="12"/>
        <v>4</v>
      </c>
      <c r="AB6" s="65">
        <f t="shared" si="13"/>
        <v>6.511574074074078E-2</v>
      </c>
      <c r="AC6" s="66" t="str">
        <f t="shared" si="1"/>
        <v/>
      </c>
      <c r="AD6" s="65">
        <f t="shared" si="2"/>
        <v>1.115740740740756E-2</v>
      </c>
      <c r="AE6" s="72">
        <f t="shared" si="14"/>
        <v>3</v>
      </c>
    </row>
    <row r="7" spans="1:32" ht="21" customHeight="1" x14ac:dyDescent="0.5">
      <c r="B7" s="140" t="s">
        <v>17</v>
      </c>
      <c r="C7" s="141" t="s">
        <v>71</v>
      </c>
      <c r="D7" s="142"/>
      <c r="E7" s="76">
        <f t="shared" ca="1" si="0"/>
        <v>28.642163288939631</v>
      </c>
      <c r="F7" s="143">
        <v>31048</v>
      </c>
      <c r="G7" s="144" t="s">
        <v>54</v>
      </c>
      <c r="H7" s="78">
        <v>0.52500000000000002</v>
      </c>
      <c r="I7" s="79">
        <v>0.52836805555555555</v>
      </c>
      <c r="J7" s="79">
        <f t="shared" si="3"/>
        <v>3.3680555555555269E-3</v>
      </c>
      <c r="K7" s="80">
        <f t="shared" si="4"/>
        <v>12</v>
      </c>
      <c r="L7" s="78">
        <v>0.53749999999999998</v>
      </c>
      <c r="M7" s="79">
        <v>0.54011574074074076</v>
      </c>
      <c r="N7" s="79">
        <f t="shared" si="5"/>
        <v>2.6157407407407796E-3</v>
      </c>
      <c r="O7" s="80">
        <f t="shared" si="6"/>
        <v>13</v>
      </c>
      <c r="P7" s="78">
        <v>0.55763888888888891</v>
      </c>
      <c r="Q7" s="79">
        <v>0.5615162037037037</v>
      </c>
      <c r="R7" s="79">
        <f t="shared" si="7"/>
        <v>3.8773148148147918E-3</v>
      </c>
      <c r="S7" s="80">
        <f t="shared" si="8"/>
        <v>12</v>
      </c>
      <c r="T7" s="78">
        <v>0.5756944444444444</v>
      </c>
      <c r="U7" s="79">
        <v>0.57807870370370373</v>
      </c>
      <c r="V7" s="79">
        <f t="shared" si="9"/>
        <v>2.3842592592593359E-3</v>
      </c>
      <c r="W7" s="84">
        <f t="shared" si="10"/>
        <v>13</v>
      </c>
      <c r="X7" s="78">
        <v>0.59305555555555556</v>
      </c>
      <c r="Y7" s="79">
        <v>0.59468750000000004</v>
      </c>
      <c r="Z7" s="79">
        <f t="shared" si="11"/>
        <v>1.6319444444444775E-3</v>
      </c>
      <c r="AA7" s="84">
        <f t="shared" si="12"/>
        <v>12</v>
      </c>
      <c r="AB7" s="78">
        <f t="shared" si="13"/>
        <v>6.9687500000000013E-2</v>
      </c>
      <c r="AC7" s="79" t="str">
        <f t="shared" si="1"/>
        <v/>
      </c>
      <c r="AD7" s="78">
        <f t="shared" si="2"/>
        <v>1.3877314814814912E-2</v>
      </c>
      <c r="AE7" s="85">
        <f t="shared" si="14"/>
        <v>13</v>
      </c>
    </row>
    <row r="8" spans="1:32" x14ac:dyDescent="0.5">
      <c r="B8" s="145" t="s">
        <v>17</v>
      </c>
      <c r="C8" s="136" t="s">
        <v>72</v>
      </c>
      <c r="D8" s="137"/>
      <c r="E8" s="89">
        <f t="shared" ca="1" si="0"/>
        <v>25.642163288939631</v>
      </c>
      <c r="F8" s="138">
        <v>32143</v>
      </c>
      <c r="G8" s="149" t="s">
        <v>44</v>
      </c>
      <c r="H8" s="65">
        <v>0.52638888888888891</v>
      </c>
      <c r="I8" s="66">
        <v>0.5289814814814815</v>
      </c>
      <c r="J8" s="66">
        <f t="shared" si="3"/>
        <v>2.5925925925925908E-3</v>
      </c>
      <c r="K8" s="67">
        <f t="shared" si="4"/>
        <v>2</v>
      </c>
      <c r="L8" s="65">
        <v>0.53888888888888886</v>
      </c>
      <c r="M8" s="66">
        <v>0.54085648148148147</v>
      </c>
      <c r="N8" s="66">
        <f t="shared" si="5"/>
        <v>1.9675925925926041E-3</v>
      </c>
      <c r="O8" s="67">
        <f t="shared" si="6"/>
        <v>2</v>
      </c>
      <c r="P8" s="65">
        <v>0.55555555555555558</v>
      </c>
      <c r="Q8" s="66">
        <v>0.5583217592592592</v>
      </c>
      <c r="R8" s="66">
        <f t="shared" si="7"/>
        <v>2.766203703703618E-3</v>
      </c>
      <c r="S8" s="67">
        <f t="shared" si="8"/>
        <v>1</v>
      </c>
      <c r="T8" s="65">
        <v>0.57986111111111105</v>
      </c>
      <c r="U8" s="66">
        <v>0.58156249999999998</v>
      </c>
      <c r="V8" s="66">
        <f t="shared" si="9"/>
        <v>1.7013888888889328E-3</v>
      </c>
      <c r="W8" s="71">
        <f t="shared" si="10"/>
        <v>1</v>
      </c>
      <c r="X8" s="65">
        <v>0.6</v>
      </c>
      <c r="Y8" s="66">
        <v>0.60113425925925923</v>
      </c>
      <c r="Z8" s="66">
        <f t="shared" si="11"/>
        <v>1.1342592592592515E-3</v>
      </c>
      <c r="AA8" s="71">
        <f t="shared" si="12"/>
        <v>1</v>
      </c>
      <c r="AB8" s="65">
        <f t="shared" si="13"/>
        <v>7.4745370370370323E-2</v>
      </c>
      <c r="AC8" s="66" t="str">
        <f t="shared" si="1"/>
        <v/>
      </c>
      <c r="AD8" s="65">
        <f t="shared" si="2"/>
        <v>1.0162037037036997E-2</v>
      </c>
      <c r="AE8" s="72">
        <f t="shared" si="14"/>
        <v>1</v>
      </c>
    </row>
    <row r="9" spans="1:32" x14ac:dyDescent="0.5">
      <c r="B9" s="140" t="s">
        <v>17</v>
      </c>
      <c r="C9" s="141" t="s">
        <v>73</v>
      </c>
      <c r="D9" s="142"/>
      <c r="E9" s="76">
        <f t="shared" ca="1" si="0"/>
        <v>22.639423562912235</v>
      </c>
      <c r="F9" s="143">
        <v>33239</v>
      </c>
      <c r="G9" s="144" t="s">
        <v>45</v>
      </c>
      <c r="H9" s="78">
        <v>0.52777777777777779</v>
      </c>
      <c r="I9" s="79">
        <v>0.53054398148148152</v>
      </c>
      <c r="J9" s="79">
        <f t="shared" si="3"/>
        <v>2.766203703703729E-3</v>
      </c>
      <c r="K9" s="80">
        <f t="shared" si="4"/>
        <v>5</v>
      </c>
      <c r="L9" s="78">
        <v>0.54027777777777775</v>
      </c>
      <c r="M9" s="79">
        <v>0.54251157407407413</v>
      </c>
      <c r="N9" s="79">
        <f t="shared" si="5"/>
        <v>2.2337962962963864E-3</v>
      </c>
      <c r="O9" s="80">
        <f t="shared" si="6"/>
        <v>8</v>
      </c>
      <c r="P9" s="78">
        <v>0.55694444444444446</v>
      </c>
      <c r="Q9" s="79">
        <v>0.56005787037037036</v>
      </c>
      <c r="R9" s="79">
        <f t="shared" si="7"/>
        <v>3.1134259259258945E-3</v>
      </c>
      <c r="S9" s="80">
        <f t="shared" si="8"/>
        <v>3</v>
      </c>
      <c r="T9" s="78">
        <v>0.58124999999999993</v>
      </c>
      <c r="U9" s="79">
        <v>0.58315972222222223</v>
      </c>
      <c r="V9" s="79">
        <f t="shared" si="9"/>
        <v>1.9097222222222987E-3</v>
      </c>
      <c r="W9" s="84">
        <f t="shared" si="10"/>
        <v>5</v>
      </c>
      <c r="X9" s="78">
        <v>0.60138888888888886</v>
      </c>
      <c r="Y9" s="79">
        <v>0.60260416666666672</v>
      </c>
      <c r="Z9" s="79">
        <f t="shared" si="11"/>
        <v>1.2152777777778567E-3</v>
      </c>
      <c r="AA9" s="84">
        <f t="shared" si="12"/>
        <v>3</v>
      </c>
      <c r="AB9" s="78">
        <f t="shared" si="13"/>
        <v>7.4826388888888928E-2</v>
      </c>
      <c r="AC9" s="79" t="str">
        <f t="shared" si="1"/>
        <v/>
      </c>
      <c r="AD9" s="78">
        <f t="shared" si="2"/>
        <v>1.1238425925926165E-2</v>
      </c>
      <c r="AE9" s="85">
        <f t="shared" si="14"/>
        <v>4</v>
      </c>
    </row>
    <row r="10" spans="1:32" x14ac:dyDescent="0.5">
      <c r="B10" s="145" t="s">
        <v>77</v>
      </c>
      <c r="C10" s="146" t="s">
        <v>170</v>
      </c>
      <c r="D10" s="147"/>
      <c r="E10" s="89">
        <f t="shared" ca="1" si="0"/>
        <v>25.642163288939631</v>
      </c>
      <c r="F10" s="148">
        <v>32143</v>
      </c>
      <c r="G10" s="149" t="s">
        <v>36</v>
      </c>
      <c r="H10" s="65">
        <v>0.52916666666666667</v>
      </c>
      <c r="I10" s="66">
        <v>0.53306712962962965</v>
      </c>
      <c r="J10" s="66">
        <f t="shared" si="3"/>
        <v>3.9004629629629806E-3</v>
      </c>
      <c r="K10" s="67">
        <f t="shared" si="4"/>
        <v>14</v>
      </c>
      <c r="L10" s="65">
        <v>0.54166666666666663</v>
      </c>
      <c r="M10" s="66">
        <v>0.54533564814814817</v>
      </c>
      <c r="N10" s="66">
        <f t="shared" si="5"/>
        <v>3.6689814814815369E-3</v>
      </c>
      <c r="O10" s="67">
        <f t="shared" si="6"/>
        <v>14</v>
      </c>
      <c r="P10" s="65">
        <v>0.56111111111111112</v>
      </c>
      <c r="Q10" s="66">
        <v>0.56587962962962968</v>
      </c>
      <c r="R10" s="66">
        <f t="shared" si="7"/>
        <v>4.7685185185185608E-3</v>
      </c>
      <c r="S10" s="67">
        <f t="shared" si="8"/>
        <v>14</v>
      </c>
      <c r="T10" s="65">
        <v>0.58819444444444446</v>
      </c>
      <c r="U10" s="66">
        <v>0.5912384259259259</v>
      </c>
      <c r="V10" s="66">
        <f t="shared" si="9"/>
        <v>3.0439814814814392E-3</v>
      </c>
      <c r="W10" s="71">
        <f t="shared" si="10"/>
        <v>14</v>
      </c>
      <c r="X10" s="65">
        <v>0.60416666666666663</v>
      </c>
      <c r="Y10" s="66">
        <v>0.6060416666666667</v>
      </c>
      <c r="Z10" s="66">
        <f t="shared" si="11"/>
        <v>1.8750000000000711E-3</v>
      </c>
      <c r="AA10" s="71">
        <f t="shared" si="12"/>
        <v>14</v>
      </c>
      <c r="AB10" s="65">
        <f t="shared" si="13"/>
        <v>7.6875000000000027E-2</v>
      </c>
      <c r="AC10" s="66" t="str">
        <f t="shared" si="1"/>
        <v/>
      </c>
      <c r="AD10" s="65">
        <f t="shared" si="2"/>
        <v>1.7256944444444589E-2</v>
      </c>
      <c r="AE10" s="72">
        <f t="shared" si="14"/>
        <v>14</v>
      </c>
    </row>
    <row r="11" spans="1:32" x14ac:dyDescent="0.5">
      <c r="B11" s="140" t="s">
        <v>172</v>
      </c>
      <c r="C11" s="141" t="s">
        <v>171</v>
      </c>
      <c r="D11" s="142"/>
      <c r="E11" s="76">
        <f t="shared" ca="1" si="0"/>
        <v>25.642163288939631</v>
      </c>
      <c r="F11" s="143">
        <v>32143</v>
      </c>
      <c r="G11" s="144"/>
      <c r="H11" s="78"/>
      <c r="I11" s="79"/>
      <c r="J11" s="79">
        <f t="shared" si="3"/>
        <v>10000</v>
      </c>
      <c r="K11" s="80" t="str">
        <f t="shared" si="4"/>
        <v/>
      </c>
      <c r="L11" s="78"/>
      <c r="M11" s="79"/>
      <c r="N11" s="79">
        <f t="shared" si="5"/>
        <v>10000</v>
      </c>
      <c r="O11" s="80" t="str">
        <f t="shared" si="6"/>
        <v/>
      </c>
      <c r="P11" s="78"/>
      <c r="Q11" s="79"/>
      <c r="R11" s="79">
        <f t="shared" si="7"/>
        <v>10000</v>
      </c>
      <c r="S11" s="80" t="str">
        <f t="shared" si="8"/>
        <v/>
      </c>
      <c r="T11" s="78"/>
      <c r="U11" s="79"/>
      <c r="V11" s="79">
        <f t="shared" si="9"/>
        <v>10000</v>
      </c>
      <c r="W11" s="84" t="str">
        <f t="shared" si="10"/>
        <v/>
      </c>
      <c r="X11" s="78"/>
      <c r="Y11" s="79"/>
      <c r="Z11" s="79">
        <f t="shared" si="11"/>
        <v>10000</v>
      </c>
      <c r="AA11" s="84" t="str">
        <f t="shared" si="12"/>
        <v/>
      </c>
      <c r="AB11" s="78" t="str">
        <f t="shared" si="13"/>
        <v/>
      </c>
      <c r="AC11" s="79" t="str">
        <f>IF(AB11="","",IF(AB11&lt;$AD$1,"",(AB11-$AD$1)))</f>
        <v/>
      </c>
      <c r="AD11" s="78" t="str">
        <f>IF(AB11="","",IF(AC11="",R11+N11+J11+Z11+V11,R11+N11+J11+AC11+Z11+V11))</f>
        <v/>
      </c>
      <c r="AE11" s="85" t="str">
        <f t="shared" si="14"/>
        <v>DNS</v>
      </c>
    </row>
    <row r="12" spans="1:32" x14ac:dyDescent="0.5">
      <c r="B12" s="145" t="s">
        <v>77</v>
      </c>
      <c r="C12" s="146" t="s">
        <v>173</v>
      </c>
      <c r="D12" s="147"/>
      <c r="E12" s="89">
        <f t="shared" ca="1" si="0"/>
        <v>26.642163288939631</v>
      </c>
      <c r="F12" s="148">
        <v>31778</v>
      </c>
      <c r="G12" s="149" t="s">
        <v>34</v>
      </c>
      <c r="H12" s="65">
        <v>0.53055555555555556</v>
      </c>
      <c r="I12" s="66">
        <v>0.5332986111111111</v>
      </c>
      <c r="J12" s="66">
        <f t="shared" si="3"/>
        <v>2.7430555555555403E-3</v>
      </c>
      <c r="K12" s="67">
        <f t="shared" si="4"/>
        <v>3</v>
      </c>
      <c r="L12" s="65">
        <v>0.54305555555555551</v>
      </c>
      <c r="M12" s="66">
        <v>0.54563657407407407</v>
      </c>
      <c r="N12" s="66">
        <f t="shared" si="5"/>
        <v>2.5810185185185519E-3</v>
      </c>
      <c r="O12" s="67">
        <f t="shared" si="6"/>
        <v>12</v>
      </c>
      <c r="P12" s="65">
        <v>0.55902777777777779</v>
      </c>
      <c r="Q12" s="66">
        <v>0.5628819444444445</v>
      </c>
      <c r="R12" s="66">
        <f t="shared" si="7"/>
        <v>3.854166666666714E-3</v>
      </c>
      <c r="S12" s="67">
        <f t="shared" si="8"/>
        <v>10</v>
      </c>
      <c r="T12" s="65">
        <v>0.57708333333333328</v>
      </c>
      <c r="U12" s="66">
        <v>0.5794097222222222</v>
      </c>
      <c r="V12" s="66">
        <f t="shared" si="9"/>
        <v>2.3263888888889195E-3</v>
      </c>
      <c r="W12" s="71">
        <f t="shared" si="10"/>
        <v>12</v>
      </c>
      <c r="X12" s="65">
        <v>0.59027777777777779</v>
      </c>
      <c r="Y12" s="66">
        <v>0.59199074074074076</v>
      </c>
      <c r="Z12" s="66">
        <f t="shared" si="11"/>
        <v>1.7129629629629717E-3</v>
      </c>
      <c r="AA12" s="71">
        <f t="shared" si="12"/>
        <v>13</v>
      </c>
      <c r="AB12" s="65">
        <f t="shared" si="13"/>
        <v>6.1435185185185204E-2</v>
      </c>
      <c r="AC12" s="66" t="str">
        <f t="shared" ref="AC12:AC19" si="15">IF(AB12="","",IF(AB12&lt;$AD$1,"",(AB12-$AD$1)))</f>
        <v/>
      </c>
      <c r="AD12" s="65">
        <f t="shared" ref="AD12:AD19" si="16">IF(AB12="","",IF(AC12="",R12+N12+J12+Z12+V12,R12+N12+J12+AC12+Z12+V12))</f>
        <v>1.3217592592592697E-2</v>
      </c>
      <c r="AE12" s="72">
        <f t="shared" si="14"/>
        <v>10</v>
      </c>
    </row>
    <row r="13" spans="1:32" x14ac:dyDescent="0.5">
      <c r="B13" s="140" t="s">
        <v>123</v>
      </c>
      <c r="C13" s="141" t="s">
        <v>122</v>
      </c>
      <c r="D13" s="142"/>
      <c r="E13" s="76">
        <f t="shared" ca="1" si="0"/>
        <v>21.639423562912235</v>
      </c>
      <c r="F13" s="143">
        <v>33604</v>
      </c>
      <c r="G13" s="144"/>
      <c r="H13" s="78"/>
      <c r="I13" s="79"/>
      <c r="J13" s="79">
        <f t="shared" si="3"/>
        <v>10000</v>
      </c>
      <c r="K13" s="80" t="str">
        <f t="shared" si="4"/>
        <v/>
      </c>
      <c r="L13" s="78"/>
      <c r="M13" s="79"/>
      <c r="N13" s="79">
        <f t="shared" si="5"/>
        <v>10000</v>
      </c>
      <c r="O13" s="80" t="str">
        <f t="shared" si="6"/>
        <v/>
      </c>
      <c r="P13" s="78"/>
      <c r="Q13" s="79"/>
      <c r="R13" s="79">
        <f t="shared" si="7"/>
        <v>10000</v>
      </c>
      <c r="S13" s="80" t="str">
        <f t="shared" si="8"/>
        <v/>
      </c>
      <c r="T13" s="78"/>
      <c r="U13" s="79"/>
      <c r="V13" s="79">
        <f t="shared" si="9"/>
        <v>10000</v>
      </c>
      <c r="W13" s="84" t="str">
        <f t="shared" si="10"/>
        <v/>
      </c>
      <c r="X13" s="78"/>
      <c r="Y13" s="79"/>
      <c r="Z13" s="79">
        <f t="shared" si="11"/>
        <v>10000</v>
      </c>
      <c r="AA13" s="84" t="str">
        <f t="shared" si="12"/>
        <v/>
      </c>
      <c r="AB13" s="78" t="str">
        <f t="shared" si="13"/>
        <v/>
      </c>
      <c r="AC13" s="79" t="str">
        <f t="shared" si="15"/>
        <v/>
      </c>
      <c r="AD13" s="78" t="str">
        <f t="shared" si="16"/>
        <v/>
      </c>
      <c r="AE13" s="85" t="str">
        <f t="shared" si="14"/>
        <v>DNS</v>
      </c>
    </row>
    <row r="14" spans="1:32" x14ac:dyDescent="0.5">
      <c r="B14" s="145" t="s">
        <v>175</v>
      </c>
      <c r="C14" s="146" t="s">
        <v>174</v>
      </c>
      <c r="D14" s="147"/>
      <c r="E14" s="89">
        <f t="shared" ca="1" si="0"/>
        <v>24.639423562912235</v>
      </c>
      <c r="F14" s="148">
        <v>32509</v>
      </c>
      <c r="G14" s="149" t="s">
        <v>50</v>
      </c>
      <c r="H14" s="65">
        <v>0.53194444444444444</v>
      </c>
      <c r="I14" s="66">
        <v>0.53483796296296293</v>
      </c>
      <c r="J14" s="66">
        <f t="shared" si="3"/>
        <v>2.8935185185184897E-3</v>
      </c>
      <c r="K14" s="67">
        <f t="shared" si="4"/>
        <v>7</v>
      </c>
      <c r="L14" s="65">
        <v>0.5444444444444444</v>
      </c>
      <c r="M14" s="66">
        <v>0.54662037037037037</v>
      </c>
      <c r="N14" s="66">
        <f t="shared" si="5"/>
        <v>2.17592592592597E-3</v>
      </c>
      <c r="O14" s="67">
        <f t="shared" si="6"/>
        <v>4</v>
      </c>
      <c r="P14" s="65">
        <v>0.56041666666666667</v>
      </c>
      <c r="Q14" s="66">
        <v>0.56359953703703702</v>
      </c>
      <c r="R14" s="66">
        <f t="shared" si="7"/>
        <v>3.1828703703703498E-3</v>
      </c>
      <c r="S14" s="67">
        <f t="shared" si="8"/>
        <v>5</v>
      </c>
      <c r="T14" s="65">
        <v>0.57847222222222217</v>
      </c>
      <c r="U14" s="66">
        <v>0.58035879629629628</v>
      </c>
      <c r="V14" s="66">
        <f t="shared" si="9"/>
        <v>1.8865740740741099E-3</v>
      </c>
      <c r="W14" s="71">
        <f t="shared" si="10"/>
        <v>4</v>
      </c>
      <c r="X14" s="65">
        <v>0.58888888888888891</v>
      </c>
      <c r="Y14" s="66">
        <v>0.59028935185185183</v>
      </c>
      <c r="Z14" s="66">
        <f t="shared" si="11"/>
        <v>1.4004629629629228E-3</v>
      </c>
      <c r="AA14" s="71">
        <f t="shared" si="12"/>
        <v>7</v>
      </c>
      <c r="AB14" s="65">
        <f t="shared" si="13"/>
        <v>5.8344907407407387E-2</v>
      </c>
      <c r="AC14" s="66" t="str">
        <f t="shared" si="15"/>
        <v/>
      </c>
      <c r="AD14" s="65">
        <f t="shared" si="16"/>
        <v>1.1539351851851842E-2</v>
      </c>
      <c r="AE14" s="72">
        <f t="shared" si="14"/>
        <v>5</v>
      </c>
    </row>
    <row r="15" spans="1:32" ht="21" customHeight="1" x14ac:dyDescent="0.5">
      <c r="B15" s="140" t="s">
        <v>76</v>
      </c>
      <c r="C15" s="141" t="s">
        <v>176</v>
      </c>
      <c r="D15" s="142"/>
      <c r="E15" s="76">
        <f t="shared" ca="1" si="0"/>
        <v>28.642163288939631</v>
      </c>
      <c r="F15" s="143">
        <v>31048</v>
      </c>
      <c r="G15" s="144" t="s">
        <v>52</v>
      </c>
      <c r="H15" s="78">
        <v>0.53333333333333333</v>
      </c>
      <c r="I15" s="79">
        <v>0.53608796296296302</v>
      </c>
      <c r="J15" s="79">
        <f t="shared" si="3"/>
        <v>2.7546296296296902E-3</v>
      </c>
      <c r="K15" s="80">
        <f t="shared" si="4"/>
        <v>4</v>
      </c>
      <c r="L15" s="78">
        <v>0.54583333333333328</v>
      </c>
      <c r="M15" s="79">
        <v>0.54804398148148148</v>
      </c>
      <c r="N15" s="79">
        <f t="shared" si="5"/>
        <v>2.2106481481481977E-3</v>
      </c>
      <c r="O15" s="80">
        <f t="shared" si="6"/>
        <v>6</v>
      </c>
      <c r="P15" s="78">
        <v>0.5625</v>
      </c>
      <c r="Q15" s="79">
        <v>0.56581018518518522</v>
      </c>
      <c r="R15" s="79">
        <f t="shared" si="7"/>
        <v>3.3101851851852215E-3</v>
      </c>
      <c r="S15" s="80">
        <f t="shared" si="8"/>
        <v>6</v>
      </c>
      <c r="T15" s="78">
        <v>0.58263888888888882</v>
      </c>
      <c r="U15" s="79">
        <v>0.58462962962962961</v>
      </c>
      <c r="V15" s="79">
        <f t="shared" si="9"/>
        <v>1.9907407407407929E-3</v>
      </c>
      <c r="W15" s="84">
        <f t="shared" si="10"/>
        <v>6</v>
      </c>
      <c r="X15" s="78">
        <v>0.59444444444444444</v>
      </c>
      <c r="Y15" s="79">
        <v>0.59586805555555555</v>
      </c>
      <c r="Z15" s="79">
        <f t="shared" si="11"/>
        <v>1.4236111111111116E-3</v>
      </c>
      <c r="AA15" s="84">
        <f t="shared" si="12"/>
        <v>9</v>
      </c>
      <c r="AB15" s="78">
        <f t="shared" si="13"/>
        <v>6.2534722222222228E-2</v>
      </c>
      <c r="AC15" s="79" t="str">
        <f t="shared" si="15"/>
        <v/>
      </c>
      <c r="AD15" s="78">
        <f t="shared" si="16"/>
        <v>1.1689814814815014E-2</v>
      </c>
      <c r="AE15" s="85">
        <f t="shared" si="14"/>
        <v>6</v>
      </c>
    </row>
    <row r="16" spans="1:32" x14ac:dyDescent="0.5">
      <c r="B16" s="145" t="s">
        <v>168</v>
      </c>
      <c r="C16" s="146" t="s">
        <v>177</v>
      </c>
      <c r="D16" s="147"/>
      <c r="E16" s="89">
        <f t="shared" ref="E16:E20" ca="1" si="17">IF(F16="","",($A$2-F16)/365+0.008)</f>
        <v>28.995587946473879</v>
      </c>
      <c r="F16" s="148">
        <v>30919</v>
      </c>
      <c r="G16" s="149" t="s">
        <v>40</v>
      </c>
      <c r="H16" s="65">
        <v>0.53472222222222221</v>
      </c>
      <c r="I16" s="66">
        <v>0.53811342592592593</v>
      </c>
      <c r="J16" s="66">
        <f t="shared" si="3"/>
        <v>3.3912037037037157E-3</v>
      </c>
      <c r="K16" s="67">
        <f t="shared" ref="K16:K19" si="18">IF(I16="","",RANK(J16,J$4:J$35,1))</f>
        <v>13</v>
      </c>
      <c r="L16" s="65">
        <v>0.54722222222222217</v>
      </c>
      <c r="M16" s="66">
        <v>0.54975694444444445</v>
      </c>
      <c r="N16" s="66">
        <f t="shared" si="5"/>
        <v>2.5347222222222854E-3</v>
      </c>
      <c r="O16" s="67">
        <f t="shared" ref="O16:O19" si="19">IF(M16="","",RANK(N16,N$4:N$35,1))</f>
        <v>11</v>
      </c>
      <c r="P16" s="65">
        <v>0.56319444444444444</v>
      </c>
      <c r="Q16" s="66">
        <v>0.56704861111111116</v>
      </c>
      <c r="R16" s="66">
        <f t="shared" si="7"/>
        <v>3.854166666666714E-3</v>
      </c>
      <c r="S16" s="67">
        <f t="shared" ref="S16:S19" si="20">IF(Q16="","",RANK(R16,R$4:R$35,1))</f>
        <v>10</v>
      </c>
      <c r="T16" s="65">
        <v>0.58402777777777781</v>
      </c>
      <c r="U16" s="66">
        <v>0.58627314814814813</v>
      </c>
      <c r="V16" s="66">
        <f t="shared" si="9"/>
        <v>2.2453703703703143E-3</v>
      </c>
      <c r="W16" s="71">
        <f t="shared" ref="W16:W19" si="21">IF(U16="","",RANK(V16,V$4:V$35,1))</f>
        <v>11</v>
      </c>
      <c r="X16" s="65">
        <v>0.59722222222222221</v>
      </c>
      <c r="Y16" s="66">
        <v>0.59872685185185182</v>
      </c>
      <c r="Z16" s="66">
        <f t="shared" si="11"/>
        <v>1.5046296296296058E-3</v>
      </c>
      <c r="AA16" s="71">
        <f t="shared" si="12"/>
        <v>10</v>
      </c>
      <c r="AB16" s="65">
        <f t="shared" si="13"/>
        <v>6.4004629629629606E-2</v>
      </c>
      <c r="AC16" s="66" t="str">
        <f t="shared" si="15"/>
        <v/>
      </c>
      <c r="AD16" s="65">
        <f t="shared" si="16"/>
        <v>1.3530092592592635E-2</v>
      </c>
      <c r="AE16" s="72">
        <f t="shared" si="14"/>
        <v>11</v>
      </c>
    </row>
    <row r="17" spans="2:31" ht="21" customHeight="1" x14ac:dyDescent="0.5">
      <c r="B17" s="140" t="s">
        <v>180</v>
      </c>
      <c r="C17" s="141" t="s">
        <v>179</v>
      </c>
      <c r="D17" s="142"/>
      <c r="E17" s="76">
        <f t="shared" ca="1" si="17"/>
        <v>26.584629042364288</v>
      </c>
      <c r="F17" s="143">
        <v>31799</v>
      </c>
      <c r="G17" s="144" t="s">
        <v>43</v>
      </c>
      <c r="H17" s="78">
        <v>0.53611111111111109</v>
      </c>
      <c r="I17" s="79">
        <v>0.5392245370370371</v>
      </c>
      <c r="J17" s="79">
        <f t="shared" si="3"/>
        <v>3.1134259259260055E-3</v>
      </c>
      <c r="K17" s="80">
        <f t="shared" si="18"/>
        <v>8</v>
      </c>
      <c r="L17" s="78">
        <v>0.54861111111111105</v>
      </c>
      <c r="M17" s="79">
        <v>0.55082175925925925</v>
      </c>
      <c r="N17" s="79">
        <f t="shared" si="5"/>
        <v>2.2106481481481977E-3</v>
      </c>
      <c r="O17" s="80">
        <f t="shared" si="19"/>
        <v>6</v>
      </c>
      <c r="P17" s="78">
        <v>0.56458333333333333</v>
      </c>
      <c r="Q17" s="79">
        <v>0.56805555555555554</v>
      </c>
      <c r="R17" s="79">
        <f t="shared" si="7"/>
        <v>3.4722222222222099E-3</v>
      </c>
      <c r="S17" s="80">
        <f t="shared" si="20"/>
        <v>8</v>
      </c>
      <c r="T17" s="78">
        <v>0.5854166666666667</v>
      </c>
      <c r="U17" s="79">
        <v>0.58747685185185183</v>
      </c>
      <c r="V17" s="79">
        <f t="shared" si="9"/>
        <v>2.0601851851851372E-3</v>
      </c>
      <c r="W17" s="84">
        <f t="shared" si="21"/>
        <v>7</v>
      </c>
      <c r="X17" s="78">
        <v>0.59583333333333333</v>
      </c>
      <c r="Y17" s="79">
        <v>0.59723379629629625</v>
      </c>
      <c r="Z17" s="79">
        <f t="shared" si="11"/>
        <v>1.4004629629629228E-3</v>
      </c>
      <c r="AA17" s="84">
        <f t="shared" si="12"/>
        <v>7</v>
      </c>
      <c r="AB17" s="78">
        <f t="shared" si="13"/>
        <v>6.1122685185185155E-2</v>
      </c>
      <c r="AC17" s="79" t="str">
        <f t="shared" si="15"/>
        <v/>
      </c>
      <c r="AD17" s="78">
        <f t="shared" si="16"/>
        <v>1.2256944444444473E-2</v>
      </c>
      <c r="AE17" s="85">
        <f t="shared" si="14"/>
        <v>7</v>
      </c>
    </row>
    <row r="18" spans="2:31" x14ac:dyDescent="0.5">
      <c r="B18" s="145" t="s">
        <v>182</v>
      </c>
      <c r="C18" s="146" t="s">
        <v>181</v>
      </c>
      <c r="D18" s="147"/>
      <c r="E18" s="89">
        <f t="shared" ca="1" si="17"/>
        <v>28.220245480720454</v>
      </c>
      <c r="F18" s="148">
        <v>31202</v>
      </c>
      <c r="G18" s="149" t="s">
        <v>39</v>
      </c>
      <c r="H18" s="65">
        <v>0.53749999999999998</v>
      </c>
      <c r="I18" s="66">
        <v>0.54076388888888893</v>
      </c>
      <c r="J18" s="66">
        <f t="shared" si="3"/>
        <v>3.263888888888955E-3</v>
      </c>
      <c r="K18" s="67">
        <f t="shared" si="18"/>
        <v>11</v>
      </c>
      <c r="L18" s="65">
        <v>0.54999999999999993</v>
      </c>
      <c r="M18" s="66">
        <v>0.55226851851851855</v>
      </c>
      <c r="N18" s="66">
        <f t="shared" si="5"/>
        <v>2.2685185185186141E-3</v>
      </c>
      <c r="O18" s="67">
        <f t="shared" si="19"/>
        <v>9</v>
      </c>
      <c r="P18" s="65">
        <v>0.56597222222222221</v>
      </c>
      <c r="Q18" s="66">
        <v>0.56944444444444442</v>
      </c>
      <c r="R18" s="66">
        <f t="shared" si="7"/>
        <v>3.4722222222222099E-3</v>
      </c>
      <c r="S18" s="67">
        <f t="shared" si="20"/>
        <v>8</v>
      </c>
      <c r="T18" s="65">
        <v>0.58680555555555558</v>
      </c>
      <c r="U18" s="66">
        <v>0.58901620370370367</v>
      </c>
      <c r="V18" s="66">
        <f t="shared" si="9"/>
        <v>2.2106481481480866E-3</v>
      </c>
      <c r="W18" s="71">
        <f t="shared" si="21"/>
        <v>10</v>
      </c>
      <c r="X18" s="65">
        <v>0.59861111111111109</v>
      </c>
      <c r="Y18" s="66">
        <v>0.6</v>
      </c>
      <c r="Z18" s="66">
        <f t="shared" si="11"/>
        <v>1.388888888888884E-3</v>
      </c>
      <c r="AA18" s="71">
        <f t="shared" si="12"/>
        <v>6</v>
      </c>
      <c r="AB18" s="65">
        <f t="shared" si="13"/>
        <v>6.25E-2</v>
      </c>
      <c r="AC18" s="66" t="str">
        <f t="shared" si="15"/>
        <v/>
      </c>
      <c r="AD18" s="65">
        <f t="shared" si="16"/>
        <v>1.260416666666675E-2</v>
      </c>
      <c r="AE18" s="72">
        <f t="shared" si="14"/>
        <v>9</v>
      </c>
    </row>
    <row r="19" spans="2:31" ht="21" customHeight="1" x14ac:dyDescent="0.5">
      <c r="B19" s="140" t="s">
        <v>168</v>
      </c>
      <c r="C19" s="141" t="s">
        <v>187</v>
      </c>
      <c r="D19" s="142"/>
      <c r="E19" s="76">
        <f t="shared" ca="1" si="17"/>
        <v>24.639423562912235</v>
      </c>
      <c r="F19" s="143">
        <v>32509</v>
      </c>
      <c r="G19" s="144" t="s">
        <v>41</v>
      </c>
      <c r="H19" s="78">
        <v>0.53888888888888886</v>
      </c>
      <c r="I19" s="79">
        <v>0.54204861111111113</v>
      </c>
      <c r="J19" s="79">
        <f t="shared" si="3"/>
        <v>3.1597222222222721E-3</v>
      </c>
      <c r="K19" s="80">
        <f t="shared" si="18"/>
        <v>9</v>
      </c>
      <c r="L19" s="78">
        <v>0.55138888888888882</v>
      </c>
      <c r="M19" s="79">
        <v>0.55379629629629623</v>
      </c>
      <c r="N19" s="79">
        <f t="shared" si="5"/>
        <v>2.4074074074074137E-3</v>
      </c>
      <c r="O19" s="80">
        <f t="shared" si="19"/>
        <v>10</v>
      </c>
      <c r="P19" s="78">
        <v>0.56666666666666665</v>
      </c>
      <c r="Q19" s="79">
        <v>0.57104166666666667</v>
      </c>
      <c r="R19" s="79">
        <f t="shared" si="7"/>
        <v>4.3750000000000178E-3</v>
      </c>
      <c r="S19" s="80">
        <f t="shared" si="20"/>
        <v>13</v>
      </c>
      <c r="T19" s="78">
        <v>0.59375</v>
      </c>
      <c r="U19" s="79">
        <v>0.59593750000000001</v>
      </c>
      <c r="V19" s="79">
        <f t="shared" si="9"/>
        <v>2.1875000000000089E-3</v>
      </c>
      <c r="W19" s="84">
        <f t="shared" si="21"/>
        <v>9</v>
      </c>
      <c r="X19" s="78">
        <v>0.60555555555555551</v>
      </c>
      <c r="Y19" s="79">
        <v>0.6071064814814815</v>
      </c>
      <c r="Z19" s="79">
        <f t="shared" si="11"/>
        <v>1.5509259259259833E-3</v>
      </c>
      <c r="AA19" s="84">
        <f t="shared" si="12"/>
        <v>11</v>
      </c>
      <c r="AB19" s="78">
        <f t="shared" si="13"/>
        <v>6.8217592592592635E-2</v>
      </c>
      <c r="AC19" s="79" t="str">
        <f t="shared" si="15"/>
        <v/>
      </c>
      <c r="AD19" s="78">
        <f t="shared" si="16"/>
        <v>1.3680555555555696E-2</v>
      </c>
      <c r="AE19" s="85">
        <f t="shared" si="14"/>
        <v>12</v>
      </c>
    </row>
    <row r="20" spans="2:31" ht="21" hidden="1" customHeight="1" x14ac:dyDescent="0.5">
      <c r="B20" s="145"/>
      <c r="C20" s="146"/>
      <c r="D20" s="147"/>
      <c r="E20" s="89" t="str">
        <f t="shared" si="17"/>
        <v/>
      </c>
      <c r="F20" s="148"/>
      <c r="G20" s="149"/>
      <c r="H20" s="65"/>
      <c r="I20" s="66"/>
      <c r="J20" s="66">
        <f t="shared" si="3"/>
        <v>10000</v>
      </c>
      <c r="K20" s="67" t="str">
        <f t="shared" si="4"/>
        <v/>
      </c>
      <c r="L20" s="65"/>
      <c r="M20" s="66"/>
      <c r="N20" s="66">
        <f t="shared" si="5"/>
        <v>10000</v>
      </c>
      <c r="O20" s="67" t="str">
        <f t="shared" si="6"/>
        <v/>
      </c>
      <c r="P20" s="65"/>
      <c r="Q20" s="66"/>
      <c r="R20" s="66">
        <f t="shared" si="7"/>
        <v>10000</v>
      </c>
      <c r="S20" s="67" t="str">
        <f t="shared" si="8"/>
        <v/>
      </c>
      <c r="T20" s="65"/>
      <c r="U20" s="66"/>
      <c r="V20" s="66">
        <f t="shared" si="9"/>
        <v>10000</v>
      </c>
      <c r="W20" s="71" t="str">
        <f t="shared" si="10"/>
        <v/>
      </c>
      <c r="X20" s="65"/>
      <c r="Y20" s="66"/>
      <c r="Z20" s="66">
        <f t="shared" si="11"/>
        <v>10000</v>
      </c>
      <c r="AA20" s="71" t="str">
        <f t="shared" si="12"/>
        <v/>
      </c>
      <c r="AB20" s="65" t="str">
        <f t="shared" ref="AB20:AB35" si="22">IF(Y20="","",IF((Y20-H20)&lt;$AD$1,"",Y20-H20))</f>
        <v/>
      </c>
      <c r="AC20" s="66" t="str">
        <f t="shared" ref="AC20:AC35" si="23">IF(AB20="","",(AB20-$AD$1))</f>
        <v/>
      </c>
      <c r="AD20" s="65">
        <f t="shared" ref="AD20:AD35" si="24">IF(AC20="",R20+N20+J20+Z20+V20,R20+N20+J20+AC20+Z20+V20)</f>
        <v>50000</v>
      </c>
      <c r="AE20" s="72" t="str">
        <f t="shared" si="14"/>
        <v/>
      </c>
    </row>
    <row r="21" spans="2:31" ht="21" hidden="1" customHeight="1" x14ac:dyDescent="0.5">
      <c r="B21" s="140"/>
      <c r="C21" s="141"/>
      <c r="D21" s="142"/>
      <c r="E21" s="76" t="str">
        <f t="shared" si="0"/>
        <v/>
      </c>
      <c r="F21" s="143"/>
      <c r="G21" s="144"/>
      <c r="H21" s="78"/>
      <c r="I21" s="79"/>
      <c r="J21" s="79">
        <f t="shared" si="3"/>
        <v>10000</v>
      </c>
      <c r="K21" s="80" t="str">
        <f t="shared" si="4"/>
        <v/>
      </c>
      <c r="L21" s="78"/>
      <c r="M21" s="79"/>
      <c r="N21" s="79">
        <f t="shared" si="5"/>
        <v>10000</v>
      </c>
      <c r="O21" s="80" t="str">
        <f t="shared" si="6"/>
        <v/>
      </c>
      <c r="P21" s="78"/>
      <c r="Q21" s="79"/>
      <c r="R21" s="79">
        <f t="shared" si="7"/>
        <v>10000</v>
      </c>
      <c r="S21" s="80" t="str">
        <f t="shared" si="8"/>
        <v/>
      </c>
      <c r="T21" s="78"/>
      <c r="U21" s="79"/>
      <c r="V21" s="79">
        <f t="shared" si="9"/>
        <v>10000</v>
      </c>
      <c r="W21" s="84" t="str">
        <f t="shared" si="10"/>
        <v/>
      </c>
      <c r="X21" s="78"/>
      <c r="Y21" s="79"/>
      <c r="Z21" s="79">
        <f t="shared" si="11"/>
        <v>10000</v>
      </c>
      <c r="AA21" s="84" t="str">
        <f t="shared" si="12"/>
        <v/>
      </c>
      <c r="AB21" s="78" t="str">
        <f t="shared" si="22"/>
        <v/>
      </c>
      <c r="AC21" s="79" t="str">
        <f t="shared" si="23"/>
        <v/>
      </c>
      <c r="AD21" s="78">
        <f t="shared" si="24"/>
        <v>50000</v>
      </c>
      <c r="AE21" s="85" t="str">
        <f t="shared" si="14"/>
        <v/>
      </c>
    </row>
    <row r="22" spans="2:31" ht="21" hidden="1" customHeight="1" x14ac:dyDescent="0.5">
      <c r="B22" s="145"/>
      <c r="C22" s="146"/>
      <c r="D22" s="147"/>
      <c r="E22" s="89" t="str">
        <f t="shared" si="0"/>
        <v/>
      </c>
      <c r="F22" s="148"/>
      <c r="G22" s="149"/>
      <c r="H22" s="65"/>
      <c r="I22" s="66"/>
      <c r="J22" s="66">
        <f t="shared" si="3"/>
        <v>10000</v>
      </c>
      <c r="K22" s="67" t="str">
        <f t="shared" si="4"/>
        <v/>
      </c>
      <c r="L22" s="65"/>
      <c r="M22" s="66"/>
      <c r="N22" s="66">
        <f t="shared" si="5"/>
        <v>10000</v>
      </c>
      <c r="O22" s="67" t="str">
        <f t="shared" si="6"/>
        <v/>
      </c>
      <c r="P22" s="65"/>
      <c r="Q22" s="66"/>
      <c r="R22" s="66">
        <f t="shared" si="7"/>
        <v>10000</v>
      </c>
      <c r="S22" s="67" t="str">
        <f t="shared" si="8"/>
        <v/>
      </c>
      <c r="T22" s="65"/>
      <c r="U22" s="66"/>
      <c r="V22" s="66">
        <f t="shared" si="9"/>
        <v>10000</v>
      </c>
      <c r="W22" s="71" t="str">
        <f t="shared" si="10"/>
        <v/>
      </c>
      <c r="X22" s="65"/>
      <c r="Y22" s="66"/>
      <c r="Z22" s="66">
        <f t="shared" si="11"/>
        <v>10000</v>
      </c>
      <c r="AA22" s="71" t="str">
        <f t="shared" ref="AA22:AA35" si="25">IF(Y22="","",RANK(Z22,Z$4:Z$35,1))</f>
        <v/>
      </c>
      <c r="AB22" s="65" t="str">
        <f t="shared" si="22"/>
        <v/>
      </c>
      <c r="AC22" s="66" t="str">
        <f t="shared" si="23"/>
        <v/>
      </c>
      <c r="AD22" s="65">
        <f t="shared" si="24"/>
        <v>50000</v>
      </c>
      <c r="AE22" s="72" t="str">
        <f t="shared" si="14"/>
        <v/>
      </c>
    </row>
    <row r="23" spans="2:31" ht="21" hidden="1" customHeight="1" x14ac:dyDescent="0.5">
      <c r="B23" s="140"/>
      <c r="C23" s="141"/>
      <c r="D23" s="142"/>
      <c r="E23" s="76" t="str">
        <f t="shared" si="0"/>
        <v/>
      </c>
      <c r="F23" s="143"/>
      <c r="G23" s="144"/>
      <c r="H23" s="78"/>
      <c r="I23" s="79"/>
      <c r="J23" s="79">
        <f t="shared" si="3"/>
        <v>10000</v>
      </c>
      <c r="K23" s="80" t="str">
        <f t="shared" si="4"/>
        <v/>
      </c>
      <c r="L23" s="78"/>
      <c r="M23" s="79"/>
      <c r="N23" s="79">
        <f t="shared" si="5"/>
        <v>10000</v>
      </c>
      <c r="O23" s="80" t="str">
        <f t="shared" si="6"/>
        <v/>
      </c>
      <c r="P23" s="78"/>
      <c r="Q23" s="79"/>
      <c r="R23" s="79">
        <f t="shared" si="7"/>
        <v>10000</v>
      </c>
      <c r="S23" s="80" t="str">
        <f t="shared" si="8"/>
        <v/>
      </c>
      <c r="T23" s="78"/>
      <c r="U23" s="79"/>
      <c r="V23" s="79">
        <f t="shared" si="9"/>
        <v>10000</v>
      </c>
      <c r="W23" s="84" t="str">
        <f t="shared" si="10"/>
        <v/>
      </c>
      <c r="X23" s="78"/>
      <c r="Y23" s="79"/>
      <c r="Z23" s="79">
        <f t="shared" si="11"/>
        <v>10000</v>
      </c>
      <c r="AA23" s="84" t="str">
        <f t="shared" si="25"/>
        <v/>
      </c>
      <c r="AB23" s="78" t="str">
        <f t="shared" si="22"/>
        <v/>
      </c>
      <c r="AC23" s="79" t="str">
        <f t="shared" si="23"/>
        <v/>
      </c>
      <c r="AD23" s="78">
        <f t="shared" si="24"/>
        <v>50000</v>
      </c>
      <c r="AE23" s="85" t="str">
        <f t="shared" si="14"/>
        <v/>
      </c>
    </row>
    <row r="24" spans="2:31" ht="21" hidden="1" customHeight="1" x14ac:dyDescent="0.5">
      <c r="B24" s="145"/>
      <c r="C24" s="146"/>
      <c r="D24" s="147"/>
      <c r="E24" s="89" t="str">
        <f t="shared" si="0"/>
        <v/>
      </c>
      <c r="F24" s="148"/>
      <c r="G24" s="149"/>
      <c r="H24" s="65"/>
      <c r="I24" s="66"/>
      <c r="J24" s="66">
        <f t="shared" si="3"/>
        <v>10000</v>
      </c>
      <c r="K24" s="67" t="str">
        <f t="shared" si="4"/>
        <v/>
      </c>
      <c r="L24" s="65"/>
      <c r="M24" s="66"/>
      <c r="N24" s="66">
        <f t="shared" si="5"/>
        <v>10000</v>
      </c>
      <c r="O24" s="67" t="str">
        <f t="shared" si="6"/>
        <v/>
      </c>
      <c r="P24" s="65"/>
      <c r="Q24" s="66"/>
      <c r="R24" s="66">
        <f t="shared" si="7"/>
        <v>10000</v>
      </c>
      <c r="S24" s="67" t="str">
        <f t="shared" si="8"/>
        <v/>
      </c>
      <c r="T24" s="65"/>
      <c r="U24" s="66"/>
      <c r="V24" s="66">
        <f t="shared" si="9"/>
        <v>10000</v>
      </c>
      <c r="W24" s="71" t="str">
        <f t="shared" si="10"/>
        <v/>
      </c>
      <c r="X24" s="65"/>
      <c r="Y24" s="66"/>
      <c r="Z24" s="66">
        <f t="shared" si="11"/>
        <v>10000</v>
      </c>
      <c r="AA24" s="71" t="str">
        <f t="shared" si="25"/>
        <v/>
      </c>
      <c r="AB24" s="65" t="str">
        <f t="shared" si="22"/>
        <v/>
      </c>
      <c r="AC24" s="66" t="str">
        <f t="shared" si="23"/>
        <v/>
      </c>
      <c r="AD24" s="65">
        <f t="shared" si="24"/>
        <v>50000</v>
      </c>
      <c r="AE24" s="72" t="str">
        <f t="shared" si="14"/>
        <v/>
      </c>
    </row>
    <row r="25" spans="2:31" ht="21.75" hidden="1" customHeight="1" x14ac:dyDescent="0.5">
      <c r="B25" s="140"/>
      <c r="C25" s="141"/>
      <c r="D25" s="142"/>
      <c r="E25" s="76" t="str">
        <f t="shared" si="0"/>
        <v/>
      </c>
      <c r="F25" s="143"/>
      <c r="G25" s="144"/>
      <c r="H25" s="78"/>
      <c r="I25" s="79"/>
      <c r="J25" s="79">
        <f t="shared" si="3"/>
        <v>10000</v>
      </c>
      <c r="K25" s="80" t="str">
        <f t="shared" si="4"/>
        <v/>
      </c>
      <c r="L25" s="78"/>
      <c r="M25" s="79"/>
      <c r="N25" s="79">
        <f t="shared" si="5"/>
        <v>10000</v>
      </c>
      <c r="O25" s="80" t="str">
        <f t="shared" si="6"/>
        <v/>
      </c>
      <c r="P25" s="78"/>
      <c r="Q25" s="79"/>
      <c r="R25" s="79">
        <f t="shared" si="7"/>
        <v>10000</v>
      </c>
      <c r="S25" s="80" t="str">
        <f t="shared" si="8"/>
        <v/>
      </c>
      <c r="T25" s="78"/>
      <c r="U25" s="79"/>
      <c r="V25" s="79">
        <f t="shared" si="9"/>
        <v>10000</v>
      </c>
      <c r="W25" s="84" t="str">
        <f t="shared" si="10"/>
        <v/>
      </c>
      <c r="X25" s="78"/>
      <c r="Y25" s="79"/>
      <c r="Z25" s="79">
        <f t="shared" si="11"/>
        <v>10000</v>
      </c>
      <c r="AA25" s="84" t="str">
        <f t="shared" si="25"/>
        <v/>
      </c>
      <c r="AB25" s="78" t="str">
        <f t="shared" si="22"/>
        <v/>
      </c>
      <c r="AC25" s="79" t="str">
        <f t="shared" si="23"/>
        <v/>
      </c>
      <c r="AD25" s="78">
        <f t="shared" si="24"/>
        <v>50000</v>
      </c>
      <c r="AE25" s="85" t="str">
        <f t="shared" si="14"/>
        <v/>
      </c>
    </row>
    <row r="26" spans="2:31" ht="21" hidden="1" customHeight="1" x14ac:dyDescent="0.5">
      <c r="B26" s="145"/>
      <c r="C26" s="146"/>
      <c r="D26" s="147"/>
      <c r="E26" s="89" t="str">
        <f t="shared" si="0"/>
        <v/>
      </c>
      <c r="F26" s="148"/>
      <c r="G26" s="149"/>
      <c r="H26" s="65"/>
      <c r="I26" s="66"/>
      <c r="J26" s="66">
        <f t="shared" si="3"/>
        <v>10000</v>
      </c>
      <c r="K26" s="67" t="str">
        <f t="shared" si="4"/>
        <v/>
      </c>
      <c r="L26" s="65"/>
      <c r="M26" s="66"/>
      <c r="N26" s="66">
        <f t="shared" si="5"/>
        <v>10000</v>
      </c>
      <c r="O26" s="67" t="str">
        <f t="shared" si="6"/>
        <v/>
      </c>
      <c r="P26" s="65"/>
      <c r="Q26" s="66"/>
      <c r="R26" s="66">
        <f t="shared" si="7"/>
        <v>10000</v>
      </c>
      <c r="S26" s="67" t="str">
        <f t="shared" si="8"/>
        <v/>
      </c>
      <c r="T26" s="65"/>
      <c r="U26" s="66"/>
      <c r="V26" s="66">
        <f t="shared" si="9"/>
        <v>10000</v>
      </c>
      <c r="W26" s="71" t="str">
        <f t="shared" si="10"/>
        <v/>
      </c>
      <c r="X26" s="65"/>
      <c r="Y26" s="66"/>
      <c r="Z26" s="66">
        <f t="shared" si="11"/>
        <v>10000</v>
      </c>
      <c r="AA26" s="71" t="str">
        <f t="shared" si="25"/>
        <v/>
      </c>
      <c r="AB26" s="65" t="str">
        <f t="shared" si="22"/>
        <v/>
      </c>
      <c r="AC26" s="66" t="str">
        <f t="shared" si="23"/>
        <v/>
      </c>
      <c r="AD26" s="65">
        <f t="shared" si="24"/>
        <v>50000</v>
      </c>
      <c r="AE26" s="72" t="str">
        <f t="shared" si="14"/>
        <v/>
      </c>
    </row>
    <row r="27" spans="2:31" ht="21" hidden="1" customHeight="1" x14ac:dyDescent="0.5">
      <c r="B27" s="140"/>
      <c r="C27" s="141"/>
      <c r="D27" s="142"/>
      <c r="E27" s="76" t="str">
        <f t="shared" si="0"/>
        <v/>
      </c>
      <c r="F27" s="143"/>
      <c r="G27" s="144"/>
      <c r="H27" s="78"/>
      <c r="I27" s="79"/>
      <c r="J27" s="79">
        <f t="shared" si="3"/>
        <v>10000</v>
      </c>
      <c r="K27" s="80" t="str">
        <f t="shared" si="4"/>
        <v/>
      </c>
      <c r="L27" s="78"/>
      <c r="M27" s="79"/>
      <c r="N27" s="79">
        <f t="shared" si="5"/>
        <v>10000</v>
      </c>
      <c r="O27" s="80" t="str">
        <f t="shared" si="6"/>
        <v/>
      </c>
      <c r="P27" s="78"/>
      <c r="Q27" s="79"/>
      <c r="R27" s="79">
        <f t="shared" si="7"/>
        <v>10000</v>
      </c>
      <c r="S27" s="80" t="str">
        <f t="shared" si="8"/>
        <v/>
      </c>
      <c r="T27" s="78"/>
      <c r="U27" s="79"/>
      <c r="V27" s="79">
        <f t="shared" si="9"/>
        <v>10000</v>
      </c>
      <c r="W27" s="84" t="str">
        <f t="shared" si="10"/>
        <v/>
      </c>
      <c r="X27" s="78"/>
      <c r="Y27" s="79"/>
      <c r="Z27" s="79">
        <f t="shared" si="11"/>
        <v>10000</v>
      </c>
      <c r="AA27" s="84" t="str">
        <f t="shared" si="25"/>
        <v/>
      </c>
      <c r="AB27" s="78" t="str">
        <f t="shared" si="22"/>
        <v/>
      </c>
      <c r="AC27" s="79" t="str">
        <f t="shared" si="23"/>
        <v/>
      </c>
      <c r="AD27" s="78">
        <f t="shared" si="24"/>
        <v>50000</v>
      </c>
      <c r="AE27" s="85" t="str">
        <f t="shared" si="14"/>
        <v/>
      </c>
    </row>
    <row r="28" spans="2:31" ht="21" hidden="1" customHeight="1" x14ac:dyDescent="0.5">
      <c r="B28" s="145"/>
      <c r="C28" s="146"/>
      <c r="D28" s="147"/>
      <c r="E28" s="89" t="str">
        <f t="shared" si="0"/>
        <v/>
      </c>
      <c r="F28" s="148"/>
      <c r="G28" s="149"/>
      <c r="H28" s="65"/>
      <c r="I28" s="66"/>
      <c r="J28" s="66">
        <f t="shared" si="3"/>
        <v>10000</v>
      </c>
      <c r="K28" s="67" t="str">
        <f t="shared" si="4"/>
        <v/>
      </c>
      <c r="L28" s="65"/>
      <c r="M28" s="66"/>
      <c r="N28" s="66">
        <f t="shared" si="5"/>
        <v>10000</v>
      </c>
      <c r="O28" s="67" t="str">
        <f t="shared" si="6"/>
        <v/>
      </c>
      <c r="P28" s="65"/>
      <c r="Q28" s="66"/>
      <c r="R28" s="66">
        <f t="shared" si="7"/>
        <v>10000</v>
      </c>
      <c r="S28" s="67" t="str">
        <f t="shared" si="8"/>
        <v/>
      </c>
      <c r="T28" s="65"/>
      <c r="U28" s="66"/>
      <c r="V28" s="66">
        <f t="shared" si="9"/>
        <v>10000</v>
      </c>
      <c r="W28" s="71" t="str">
        <f t="shared" si="10"/>
        <v/>
      </c>
      <c r="X28" s="65"/>
      <c r="Y28" s="66"/>
      <c r="Z28" s="66">
        <f t="shared" si="11"/>
        <v>10000</v>
      </c>
      <c r="AA28" s="71" t="str">
        <f t="shared" si="25"/>
        <v/>
      </c>
      <c r="AB28" s="65" t="str">
        <f t="shared" si="22"/>
        <v/>
      </c>
      <c r="AC28" s="66" t="str">
        <f t="shared" si="23"/>
        <v/>
      </c>
      <c r="AD28" s="65">
        <f t="shared" si="24"/>
        <v>50000</v>
      </c>
      <c r="AE28" s="72" t="str">
        <f t="shared" si="14"/>
        <v/>
      </c>
    </row>
    <row r="29" spans="2:31" ht="21" hidden="1" customHeight="1" x14ac:dyDescent="0.5">
      <c r="B29" s="140"/>
      <c r="C29" s="141"/>
      <c r="D29" s="142"/>
      <c r="E29" s="76" t="str">
        <f t="shared" si="0"/>
        <v/>
      </c>
      <c r="F29" s="143"/>
      <c r="G29" s="144"/>
      <c r="H29" s="78"/>
      <c r="I29" s="79"/>
      <c r="J29" s="79">
        <f t="shared" si="3"/>
        <v>10000</v>
      </c>
      <c r="K29" s="80" t="str">
        <f t="shared" si="4"/>
        <v/>
      </c>
      <c r="L29" s="78"/>
      <c r="M29" s="79"/>
      <c r="N29" s="79">
        <f t="shared" si="5"/>
        <v>10000</v>
      </c>
      <c r="O29" s="80" t="str">
        <f t="shared" si="6"/>
        <v/>
      </c>
      <c r="P29" s="78"/>
      <c r="Q29" s="79"/>
      <c r="R29" s="79">
        <f t="shared" si="7"/>
        <v>10000</v>
      </c>
      <c r="S29" s="80" t="str">
        <f t="shared" si="8"/>
        <v/>
      </c>
      <c r="T29" s="78"/>
      <c r="U29" s="79"/>
      <c r="V29" s="79">
        <f t="shared" si="9"/>
        <v>10000</v>
      </c>
      <c r="W29" s="84" t="str">
        <f t="shared" si="10"/>
        <v/>
      </c>
      <c r="X29" s="78"/>
      <c r="Y29" s="79"/>
      <c r="Z29" s="79">
        <f t="shared" si="11"/>
        <v>10000</v>
      </c>
      <c r="AA29" s="84" t="str">
        <f t="shared" si="25"/>
        <v/>
      </c>
      <c r="AB29" s="78" t="str">
        <f t="shared" si="22"/>
        <v/>
      </c>
      <c r="AC29" s="79" t="str">
        <f t="shared" si="23"/>
        <v/>
      </c>
      <c r="AD29" s="78">
        <f t="shared" si="24"/>
        <v>50000</v>
      </c>
      <c r="AE29" s="85" t="str">
        <f t="shared" si="14"/>
        <v/>
      </c>
    </row>
    <row r="30" spans="2:31" ht="21" hidden="1" customHeight="1" x14ac:dyDescent="0.5">
      <c r="B30" s="145"/>
      <c r="C30" s="146"/>
      <c r="D30" s="147"/>
      <c r="E30" s="89" t="str">
        <f t="shared" si="0"/>
        <v/>
      </c>
      <c r="F30" s="148"/>
      <c r="G30" s="149"/>
      <c r="H30" s="65"/>
      <c r="I30" s="66"/>
      <c r="J30" s="66">
        <f t="shared" si="3"/>
        <v>10000</v>
      </c>
      <c r="K30" s="67" t="str">
        <f t="shared" si="4"/>
        <v/>
      </c>
      <c r="L30" s="65"/>
      <c r="M30" s="66"/>
      <c r="N30" s="66">
        <f t="shared" si="5"/>
        <v>10000</v>
      </c>
      <c r="O30" s="67" t="str">
        <f t="shared" si="6"/>
        <v/>
      </c>
      <c r="P30" s="65"/>
      <c r="Q30" s="66"/>
      <c r="R30" s="66">
        <f t="shared" si="7"/>
        <v>10000</v>
      </c>
      <c r="S30" s="67" t="str">
        <f t="shared" si="8"/>
        <v/>
      </c>
      <c r="T30" s="65"/>
      <c r="U30" s="66"/>
      <c r="V30" s="66">
        <f t="shared" si="9"/>
        <v>10000</v>
      </c>
      <c r="W30" s="71" t="str">
        <f t="shared" si="10"/>
        <v/>
      </c>
      <c r="X30" s="65"/>
      <c r="Y30" s="66"/>
      <c r="Z30" s="66">
        <f t="shared" si="11"/>
        <v>10000</v>
      </c>
      <c r="AA30" s="71" t="str">
        <f t="shared" si="25"/>
        <v/>
      </c>
      <c r="AB30" s="65" t="str">
        <f t="shared" si="22"/>
        <v/>
      </c>
      <c r="AC30" s="66" t="str">
        <f t="shared" si="23"/>
        <v/>
      </c>
      <c r="AD30" s="65">
        <f t="shared" si="24"/>
        <v>50000</v>
      </c>
      <c r="AE30" s="72" t="str">
        <f t="shared" si="14"/>
        <v/>
      </c>
    </row>
    <row r="31" spans="2:31" ht="21" hidden="1" customHeight="1" x14ac:dyDescent="0.5">
      <c r="B31" s="140"/>
      <c r="C31" s="141"/>
      <c r="D31" s="142"/>
      <c r="E31" s="76" t="str">
        <f t="shared" si="0"/>
        <v/>
      </c>
      <c r="F31" s="143"/>
      <c r="G31" s="144"/>
      <c r="H31" s="78"/>
      <c r="I31" s="79"/>
      <c r="J31" s="79">
        <f t="shared" si="3"/>
        <v>10000</v>
      </c>
      <c r="K31" s="80" t="str">
        <f t="shared" si="4"/>
        <v/>
      </c>
      <c r="L31" s="78"/>
      <c r="M31" s="79"/>
      <c r="N31" s="79">
        <f t="shared" si="5"/>
        <v>10000</v>
      </c>
      <c r="O31" s="80" t="str">
        <f t="shared" si="6"/>
        <v/>
      </c>
      <c r="P31" s="78"/>
      <c r="Q31" s="79"/>
      <c r="R31" s="79">
        <f t="shared" si="7"/>
        <v>10000</v>
      </c>
      <c r="S31" s="80" t="str">
        <f t="shared" si="8"/>
        <v/>
      </c>
      <c r="T31" s="78"/>
      <c r="U31" s="79"/>
      <c r="V31" s="79">
        <f t="shared" si="9"/>
        <v>10000</v>
      </c>
      <c r="W31" s="84" t="str">
        <f t="shared" si="10"/>
        <v/>
      </c>
      <c r="X31" s="78"/>
      <c r="Y31" s="79"/>
      <c r="Z31" s="79">
        <f t="shared" si="11"/>
        <v>10000</v>
      </c>
      <c r="AA31" s="84" t="str">
        <f t="shared" si="25"/>
        <v/>
      </c>
      <c r="AB31" s="78" t="str">
        <f t="shared" si="22"/>
        <v/>
      </c>
      <c r="AC31" s="79" t="str">
        <f t="shared" si="23"/>
        <v/>
      </c>
      <c r="AD31" s="78">
        <f t="shared" si="24"/>
        <v>50000</v>
      </c>
      <c r="AE31" s="85" t="str">
        <f t="shared" si="14"/>
        <v/>
      </c>
    </row>
    <row r="32" spans="2:31" ht="21" hidden="1" customHeight="1" x14ac:dyDescent="0.5">
      <c r="B32" s="145"/>
      <c r="C32" s="146"/>
      <c r="D32" s="147"/>
      <c r="E32" s="89" t="str">
        <f t="shared" si="0"/>
        <v/>
      </c>
      <c r="F32" s="148"/>
      <c r="G32" s="149"/>
      <c r="H32" s="65"/>
      <c r="I32" s="66"/>
      <c r="J32" s="66">
        <f t="shared" si="3"/>
        <v>10000</v>
      </c>
      <c r="K32" s="67" t="str">
        <f t="shared" si="4"/>
        <v/>
      </c>
      <c r="L32" s="65"/>
      <c r="M32" s="66"/>
      <c r="N32" s="66">
        <f t="shared" si="5"/>
        <v>10000</v>
      </c>
      <c r="O32" s="67" t="str">
        <f t="shared" si="6"/>
        <v/>
      </c>
      <c r="P32" s="65"/>
      <c r="Q32" s="66"/>
      <c r="R32" s="66">
        <f t="shared" si="7"/>
        <v>10000</v>
      </c>
      <c r="S32" s="67" t="str">
        <f t="shared" si="8"/>
        <v/>
      </c>
      <c r="T32" s="65"/>
      <c r="U32" s="66"/>
      <c r="V32" s="66">
        <f t="shared" si="9"/>
        <v>10000</v>
      </c>
      <c r="W32" s="71" t="str">
        <f t="shared" si="10"/>
        <v/>
      </c>
      <c r="X32" s="65"/>
      <c r="Y32" s="66"/>
      <c r="Z32" s="66">
        <f t="shared" si="11"/>
        <v>10000</v>
      </c>
      <c r="AA32" s="71" t="str">
        <f t="shared" si="25"/>
        <v/>
      </c>
      <c r="AB32" s="65" t="str">
        <f t="shared" si="22"/>
        <v/>
      </c>
      <c r="AC32" s="66" t="str">
        <f t="shared" si="23"/>
        <v/>
      </c>
      <c r="AD32" s="65">
        <f t="shared" si="24"/>
        <v>50000</v>
      </c>
      <c r="AE32" s="72" t="str">
        <f t="shared" si="14"/>
        <v/>
      </c>
    </row>
    <row r="33" spans="2:31" ht="21" hidden="1" customHeight="1" x14ac:dyDescent="0.5">
      <c r="B33" s="140"/>
      <c r="C33" s="141"/>
      <c r="D33" s="142"/>
      <c r="E33" s="76" t="str">
        <f t="shared" si="0"/>
        <v/>
      </c>
      <c r="F33" s="143"/>
      <c r="G33" s="144"/>
      <c r="H33" s="78"/>
      <c r="I33" s="79"/>
      <c r="J33" s="79">
        <f t="shared" si="3"/>
        <v>10000</v>
      </c>
      <c r="K33" s="80" t="str">
        <f t="shared" si="4"/>
        <v/>
      </c>
      <c r="L33" s="78"/>
      <c r="M33" s="79"/>
      <c r="N33" s="79">
        <f t="shared" si="5"/>
        <v>10000</v>
      </c>
      <c r="O33" s="80" t="str">
        <f t="shared" si="6"/>
        <v/>
      </c>
      <c r="P33" s="78"/>
      <c r="Q33" s="79"/>
      <c r="R33" s="79">
        <f t="shared" si="7"/>
        <v>10000</v>
      </c>
      <c r="S33" s="80" t="str">
        <f t="shared" si="8"/>
        <v/>
      </c>
      <c r="T33" s="78"/>
      <c r="U33" s="79"/>
      <c r="V33" s="79">
        <f t="shared" si="9"/>
        <v>10000</v>
      </c>
      <c r="W33" s="84" t="str">
        <f t="shared" si="10"/>
        <v/>
      </c>
      <c r="X33" s="78"/>
      <c r="Y33" s="79"/>
      <c r="Z33" s="79">
        <f t="shared" si="11"/>
        <v>10000</v>
      </c>
      <c r="AA33" s="84" t="str">
        <f t="shared" si="25"/>
        <v/>
      </c>
      <c r="AB33" s="78" t="str">
        <f t="shared" si="22"/>
        <v/>
      </c>
      <c r="AC33" s="79" t="str">
        <f t="shared" si="23"/>
        <v/>
      </c>
      <c r="AD33" s="78">
        <f t="shared" si="24"/>
        <v>50000</v>
      </c>
      <c r="AE33" s="85" t="str">
        <f t="shared" si="14"/>
        <v/>
      </c>
    </row>
    <row r="34" spans="2:31" ht="21" hidden="1" customHeight="1" x14ac:dyDescent="0.5">
      <c r="B34" s="145"/>
      <c r="C34" s="146"/>
      <c r="D34" s="147"/>
      <c r="E34" s="89" t="str">
        <f t="shared" si="0"/>
        <v/>
      </c>
      <c r="F34" s="148"/>
      <c r="G34" s="149"/>
      <c r="H34" s="65"/>
      <c r="I34" s="66"/>
      <c r="J34" s="66">
        <f t="shared" si="3"/>
        <v>10000</v>
      </c>
      <c r="K34" s="67" t="str">
        <f t="shared" si="4"/>
        <v/>
      </c>
      <c r="L34" s="65"/>
      <c r="M34" s="66"/>
      <c r="N34" s="66">
        <f t="shared" si="5"/>
        <v>10000</v>
      </c>
      <c r="O34" s="67" t="str">
        <f t="shared" si="6"/>
        <v/>
      </c>
      <c r="P34" s="65"/>
      <c r="Q34" s="66"/>
      <c r="R34" s="66">
        <f t="shared" si="7"/>
        <v>10000</v>
      </c>
      <c r="S34" s="67" t="str">
        <f t="shared" si="8"/>
        <v/>
      </c>
      <c r="T34" s="65"/>
      <c r="U34" s="66"/>
      <c r="V34" s="66">
        <f t="shared" si="9"/>
        <v>10000</v>
      </c>
      <c r="W34" s="71" t="str">
        <f t="shared" si="10"/>
        <v/>
      </c>
      <c r="X34" s="65"/>
      <c r="Y34" s="66"/>
      <c r="Z34" s="66">
        <f t="shared" si="11"/>
        <v>10000</v>
      </c>
      <c r="AA34" s="71" t="str">
        <f t="shared" si="25"/>
        <v/>
      </c>
      <c r="AB34" s="65" t="str">
        <f t="shared" si="22"/>
        <v/>
      </c>
      <c r="AC34" s="66" t="str">
        <f t="shared" si="23"/>
        <v/>
      </c>
      <c r="AD34" s="65">
        <f t="shared" si="24"/>
        <v>50000</v>
      </c>
      <c r="AE34" s="72" t="str">
        <f t="shared" si="14"/>
        <v/>
      </c>
    </row>
    <row r="35" spans="2:31" ht="21.75" hidden="1" customHeight="1" thickBot="1" x14ac:dyDescent="0.55000000000000004">
      <c r="B35" s="150"/>
      <c r="C35" s="151"/>
      <c r="D35" s="152"/>
      <c r="E35" s="94" t="str">
        <f t="shared" si="0"/>
        <v/>
      </c>
      <c r="F35" s="153"/>
      <c r="G35" s="154"/>
      <c r="H35" s="96"/>
      <c r="I35" s="97"/>
      <c r="J35" s="97">
        <f t="shared" si="3"/>
        <v>10000</v>
      </c>
      <c r="K35" s="98" t="str">
        <f t="shared" si="4"/>
        <v/>
      </c>
      <c r="L35" s="96"/>
      <c r="M35" s="97"/>
      <c r="N35" s="97">
        <f t="shared" si="5"/>
        <v>10000</v>
      </c>
      <c r="O35" s="98" t="str">
        <f t="shared" si="6"/>
        <v/>
      </c>
      <c r="P35" s="96"/>
      <c r="Q35" s="97"/>
      <c r="R35" s="97">
        <f t="shared" si="7"/>
        <v>10000</v>
      </c>
      <c r="S35" s="98" t="str">
        <f t="shared" si="8"/>
        <v/>
      </c>
      <c r="T35" s="96"/>
      <c r="U35" s="97"/>
      <c r="V35" s="97">
        <f t="shared" si="9"/>
        <v>10000</v>
      </c>
      <c r="W35" s="102" t="str">
        <f t="shared" si="10"/>
        <v/>
      </c>
      <c r="X35" s="96"/>
      <c r="Y35" s="97"/>
      <c r="Z35" s="97">
        <f t="shared" si="11"/>
        <v>10000</v>
      </c>
      <c r="AA35" s="102" t="str">
        <f t="shared" si="25"/>
        <v/>
      </c>
      <c r="AB35" s="96" t="str">
        <f t="shared" si="22"/>
        <v/>
      </c>
      <c r="AC35" s="97" t="str">
        <f t="shared" si="23"/>
        <v/>
      </c>
      <c r="AD35" s="100">
        <f t="shared" si="24"/>
        <v>50000</v>
      </c>
      <c r="AE35" s="103" t="str">
        <f t="shared" si="14"/>
        <v/>
      </c>
    </row>
    <row r="37" spans="2:31" x14ac:dyDescent="0.5">
      <c r="B37" s="54" t="s">
        <v>135</v>
      </c>
      <c r="E37" s="54" t="s">
        <v>205</v>
      </c>
      <c r="F37" s="105"/>
      <c r="K37" s="106"/>
      <c r="S37" s="54"/>
      <c r="U37" s="104"/>
      <c r="W37" s="54"/>
      <c r="AA37" s="54"/>
      <c r="AD37" s="54" t="s">
        <v>124</v>
      </c>
    </row>
    <row r="38" spans="2:31" x14ac:dyDescent="0.5">
      <c r="E38" s="54"/>
      <c r="F38" s="105"/>
      <c r="S38" s="54"/>
      <c r="U38" s="104"/>
      <c r="W38" s="54"/>
      <c r="AA38" s="54"/>
      <c r="AD38" s="54" t="s">
        <v>126</v>
      </c>
    </row>
  </sheetData>
  <sheetProtection password="E921" sheet="1" objects="1" scenarios="1" autoFilter="0"/>
  <autoFilter ref="C2:C25"/>
  <dataConsolidate/>
  <mergeCells count="16">
    <mergeCell ref="AB2:AC2"/>
    <mergeCell ref="AD2:AE2"/>
    <mergeCell ref="AB1:AC1"/>
    <mergeCell ref="AD1:AE1"/>
    <mergeCell ref="A1:AA1"/>
    <mergeCell ref="D2:D3"/>
    <mergeCell ref="C2:C3"/>
    <mergeCell ref="B2:B3"/>
    <mergeCell ref="G2:G3"/>
    <mergeCell ref="P2:S2"/>
    <mergeCell ref="T2:W2"/>
    <mergeCell ref="X2:AA2"/>
    <mergeCell ref="L2:O2"/>
    <mergeCell ref="H2:K2"/>
    <mergeCell ref="F2:F3"/>
    <mergeCell ref="E2:E3"/>
  </mergeCells>
  <conditionalFormatting sqref="AE23:AE24">
    <cfRule type="cellIs" dxfId="64" priority="22" operator="equal">
      <formula>3</formula>
    </cfRule>
    <cfRule type="cellIs" dxfId="63" priority="23" operator="equal">
      <formula>2</formula>
    </cfRule>
    <cfRule type="cellIs" dxfId="62" priority="24" operator="equal">
      <formula>1</formula>
    </cfRule>
  </conditionalFormatting>
  <conditionalFormatting sqref="AE31:AE32">
    <cfRule type="cellIs" dxfId="61" priority="10" operator="equal">
      <formula>3</formula>
    </cfRule>
    <cfRule type="cellIs" dxfId="60" priority="11" operator="equal">
      <formula>2</formula>
    </cfRule>
    <cfRule type="cellIs" dxfId="59" priority="12" operator="equal">
      <formula>1</formula>
    </cfRule>
  </conditionalFormatting>
  <conditionalFormatting sqref="AE16:AE17">
    <cfRule type="cellIs" dxfId="58" priority="6" operator="equal">
      <formula>3</formula>
    </cfRule>
    <cfRule type="cellIs" dxfId="57" priority="7" operator="equal">
      <formula>2</formula>
    </cfRule>
    <cfRule type="cellIs" dxfId="56" priority="8" operator="equal">
      <formula>1</formula>
    </cfRule>
  </conditionalFormatting>
  <conditionalFormatting sqref="AC4:AC15 AC20:AC35">
    <cfRule type="cellIs" dxfId="55" priority="9" operator="greaterThan">
      <formula>$AF$4</formula>
    </cfRule>
  </conditionalFormatting>
  <conditionalFormatting sqref="AE4">
    <cfRule type="cellIs" dxfId="54" priority="28" operator="equal">
      <formula>1</formula>
    </cfRule>
  </conditionalFormatting>
  <conditionalFormatting sqref="AE4:AE15 AE33:AE35 AE20:AE22">
    <cfRule type="cellIs" dxfId="53" priority="25" operator="equal">
      <formula>3</formula>
    </cfRule>
    <cfRule type="cellIs" dxfId="52" priority="26" operator="equal">
      <formula>2</formula>
    </cfRule>
    <cfRule type="cellIs" dxfId="51" priority="27" operator="equal">
      <formula>1</formula>
    </cfRule>
  </conditionalFormatting>
  <conditionalFormatting sqref="AE25:AE26">
    <cfRule type="cellIs" dxfId="50" priority="19" operator="equal">
      <formula>3</formula>
    </cfRule>
    <cfRule type="cellIs" dxfId="49" priority="20" operator="equal">
      <formula>2</formula>
    </cfRule>
    <cfRule type="cellIs" dxfId="48" priority="21" operator="equal">
      <formula>1</formula>
    </cfRule>
  </conditionalFormatting>
  <conditionalFormatting sqref="AE27:AE28">
    <cfRule type="cellIs" dxfId="47" priority="16" operator="equal">
      <formula>3</formula>
    </cfRule>
    <cfRule type="cellIs" dxfId="46" priority="17" operator="equal">
      <formula>2</formula>
    </cfRule>
    <cfRule type="cellIs" dxfId="45" priority="18" operator="equal">
      <formula>1</formula>
    </cfRule>
  </conditionalFormatting>
  <conditionalFormatting sqref="AE29:AE30">
    <cfRule type="cellIs" dxfId="44" priority="13" operator="equal">
      <formula>3</formula>
    </cfRule>
    <cfRule type="cellIs" dxfId="43" priority="14" operator="equal">
      <formula>2</formula>
    </cfRule>
    <cfRule type="cellIs" dxfId="42" priority="15" operator="equal">
      <formula>1</formula>
    </cfRule>
  </conditionalFormatting>
  <conditionalFormatting sqref="AE18:AE19">
    <cfRule type="cellIs" dxfId="41" priority="2" operator="equal">
      <formula>3</formula>
    </cfRule>
    <cfRule type="cellIs" dxfId="40" priority="3" operator="equal">
      <formula>2</formula>
    </cfRule>
    <cfRule type="cellIs" dxfId="39" priority="4" operator="equal">
      <formula>1</formula>
    </cfRule>
  </conditionalFormatting>
  <conditionalFormatting sqref="AC18:AC19">
    <cfRule type="cellIs" dxfId="38" priority="1" operator="greaterThan">
      <formula>$AF$4</formula>
    </cfRule>
  </conditionalFormatting>
  <conditionalFormatting sqref="AC16:AC17">
    <cfRule type="cellIs" dxfId="37" priority="5" operator="greaterThan">
      <formula>$AF$4</formula>
    </cfRule>
  </conditionalFormatting>
  <pageMargins left="0" right="0" top="0.74803149606299213" bottom="0.74803149606299213" header="0.31496062992125984" footer="0.31496062992125984"/>
  <pageSetup paperSize="9"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30"/>
  <sheetViews>
    <sheetView zoomScaleNormal="100" workbookViewId="0">
      <pane xSplit="7" ySplit="3" topLeftCell="AB4" activePane="bottomRight" state="frozen"/>
      <selection activeCell="B1" sqref="B1"/>
      <selection pane="topRight" activeCell="H1" sqref="H1"/>
      <selection pane="bottomLeft" activeCell="B4" sqref="B4"/>
      <selection pane="bottomRight" sqref="A1:AA1"/>
    </sheetView>
  </sheetViews>
  <sheetFormatPr defaultRowHeight="21" outlineLevelCol="1" x14ac:dyDescent="0.5"/>
  <cols>
    <col min="1" max="1" width="16.7109375" style="54" hidden="1" customWidth="1"/>
    <col min="2" max="2" width="12.5703125" style="54" customWidth="1"/>
    <col min="3" max="3" width="21.7109375" style="54" bestFit="1" customWidth="1"/>
    <col min="4" max="4" width="9" style="54" hidden="1" customWidth="1"/>
    <col min="5" max="5" width="8" style="104" hidden="1" customWidth="1" outlineLevel="1"/>
    <col min="6" max="6" width="14.140625" style="54" hidden="1" customWidth="1" outlineLevel="1"/>
    <col min="7" max="7" width="7.85546875" style="54" bestFit="1" customWidth="1" collapsed="1"/>
    <col min="8" max="8" width="10.140625" style="54" customWidth="1"/>
    <col min="9" max="9" width="9.140625" style="54" customWidth="1"/>
    <col min="10" max="11" width="9.140625" style="54" customWidth="1" outlineLevel="1"/>
    <col min="12" max="13" width="9.140625" style="54" customWidth="1"/>
    <col min="14" max="15" width="9.140625" style="54" customWidth="1" outlineLevel="1"/>
    <col min="16" max="17" width="9.140625" style="54" customWidth="1"/>
    <col min="18" max="18" width="9.140625" style="54" customWidth="1" outlineLevel="1"/>
    <col min="19" max="19" width="9.140625" style="104" customWidth="1" outlineLevel="1"/>
    <col min="20" max="21" width="9.140625" style="54" customWidth="1"/>
    <col min="22" max="22" width="9.140625" style="54" customWidth="1" outlineLevel="1"/>
    <col min="23" max="23" width="9.140625" style="104" customWidth="1" outlineLevel="1"/>
    <col min="24" max="25" width="9.140625" style="54" customWidth="1"/>
    <col min="26" max="26" width="10.140625" style="54" customWidth="1" outlineLevel="1"/>
    <col min="27" max="27" width="9.140625" style="104" customWidth="1" outlineLevel="1"/>
    <col min="28" max="28" width="11.7109375" style="54" customWidth="1" outlineLevel="1"/>
    <col min="29" max="29" width="15" style="54" customWidth="1" outlineLevel="1"/>
    <col min="30" max="30" width="15" style="54" customWidth="1" outlineLevel="1" collapsed="1"/>
    <col min="31" max="31" width="9.140625" style="54" customWidth="1" outlineLevel="1"/>
    <col min="32" max="16384" width="9.140625" style="54"/>
  </cols>
  <sheetData>
    <row r="1" spans="1:32" ht="28.5" thickBot="1" x14ac:dyDescent="0.55000000000000004">
      <c r="A1" s="203" t="str">
        <f>Эксперты!A1</f>
        <v>г.Нижний Новгород  Протокол эндуро гонки "Малиновое Мини-Эндуро " 3 этап    11 августа 2013 года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5"/>
      <c r="AB1" s="166" t="s">
        <v>134</v>
      </c>
      <c r="AC1" s="167"/>
      <c r="AD1" s="168">
        <v>0.11805555555555557</v>
      </c>
      <c r="AE1" s="169"/>
    </row>
    <row r="2" spans="1:32" ht="21" customHeight="1" x14ac:dyDescent="0.5">
      <c r="A2" s="55">
        <f ca="1">NOW()</f>
        <v>41499.469600462966</v>
      </c>
      <c r="B2" s="199" t="s">
        <v>12</v>
      </c>
      <c r="C2" s="197" t="s">
        <v>0</v>
      </c>
      <c r="D2" s="195" t="s">
        <v>7</v>
      </c>
      <c r="E2" s="191" t="s">
        <v>16</v>
      </c>
      <c r="F2" s="206" t="s">
        <v>13</v>
      </c>
      <c r="G2" s="178" t="s">
        <v>23</v>
      </c>
      <c r="H2" s="180" t="s">
        <v>1</v>
      </c>
      <c r="I2" s="180"/>
      <c r="J2" s="180"/>
      <c r="K2" s="181"/>
      <c r="L2" s="170" t="s">
        <v>4</v>
      </c>
      <c r="M2" s="171"/>
      <c r="N2" s="171"/>
      <c r="O2" s="173"/>
      <c r="P2" s="170" t="s">
        <v>5</v>
      </c>
      <c r="Q2" s="171"/>
      <c r="R2" s="172"/>
      <c r="S2" s="173"/>
      <c r="T2" s="170" t="s">
        <v>65</v>
      </c>
      <c r="U2" s="171"/>
      <c r="V2" s="172"/>
      <c r="W2" s="173"/>
      <c r="X2" s="170" t="s">
        <v>66</v>
      </c>
      <c r="Y2" s="171"/>
      <c r="Z2" s="172"/>
      <c r="AA2" s="173"/>
      <c r="AB2" s="174" t="s">
        <v>133</v>
      </c>
      <c r="AC2" s="175"/>
      <c r="AD2" s="176" t="s">
        <v>14</v>
      </c>
      <c r="AE2" s="177"/>
    </row>
    <row r="3" spans="1:32" ht="21.75" customHeight="1" thickBot="1" x14ac:dyDescent="0.55000000000000004">
      <c r="B3" s="200"/>
      <c r="C3" s="198"/>
      <c r="D3" s="196"/>
      <c r="E3" s="192"/>
      <c r="F3" s="207"/>
      <c r="G3" s="179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2</v>
      </c>
      <c r="Y3" s="57" t="s">
        <v>3</v>
      </c>
      <c r="Z3" s="57" t="s">
        <v>6</v>
      </c>
      <c r="AA3" s="60" t="s">
        <v>8</v>
      </c>
      <c r="AB3" s="59" t="s">
        <v>131</v>
      </c>
      <c r="AC3" s="57" t="s">
        <v>132</v>
      </c>
      <c r="AD3" s="59" t="s">
        <v>15</v>
      </c>
      <c r="AE3" s="58" t="s">
        <v>8</v>
      </c>
    </row>
    <row r="4" spans="1:32" ht="21" customHeight="1" x14ac:dyDescent="0.5">
      <c r="B4" s="135" t="s">
        <v>17</v>
      </c>
      <c r="C4" s="136" t="s">
        <v>183</v>
      </c>
      <c r="D4" s="137"/>
      <c r="E4" s="63">
        <f ca="1">IF(F4="","",($A$2-F4)/365+0.008)</f>
        <v>27.642163288939631</v>
      </c>
      <c r="F4" s="138">
        <v>31413</v>
      </c>
      <c r="G4" s="139"/>
      <c r="H4" s="65"/>
      <c r="I4" s="66"/>
      <c r="J4" s="66">
        <f t="shared" ref="J4:J24" si="0">IF(I4="",10000,(I4-H4))</f>
        <v>10000</v>
      </c>
      <c r="K4" s="67" t="str">
        <f t="shared" ref="K4:K25" si="1">IF(I4="","",RANK(J4,$J$4:$J$25,1))</f>
        <v/>
      </c>
      <c r="L4" s="68"/>
      <c r="M4" s="69"/>
      <c r="N4" s="66">
        <f t="shared" ref="N4:N25" si="2">IF(M4="",10000,(M4-L4))</f>
        <v>10000</v>
      </c>
      <c r="O4" s="70" t="str">
        <f t="shared" ref="O4:O25" si="3">IF(M4="","",RANK(N4,$N$4:$N$25,1))</f>
        <v/>
      </c>
      <c r="P4" s="65"/>
      <c r="Q4" s="66"/>
      <c r="R4" s="66">
        <f t="shared" ref="R4:R24" si="4">IF(Q4="",10000,(Q4-P4))</f>
        <v>10000</v>
      </c>
      <c r="S4" s="71" t="str">
        <f>IF(Q4="","",RANK(R4,R$4:R$25,1))</f>
        <v/>
      </c>
      <c r="T4" s="65"/>
      <c r="U4" s="66"/>
      <c r="V4" s="66">
        <f t="shared" ref="V4:V24" si="5">IF(U4="",10000,(U4-T4))</f>
        <v>10000</v>
      </c>
      <c r="W4" s="71" t="str">
        <f t="shared" ref="W4:W25" si="6">IF(U4="","",RANK(V4,V$4:V$25,1))</f>
        <v/>
      </c>
      <c r="X4" s="65"/>
      <c r="Y4" s="66"/>
      <c r="Z4" s="66">
        <f t="shared" ref="Z4:Z25" si="7">IF(Y4="",10000,(Y4-X4))</f>
        <v>10000</v>
      </c>
      <c r="AA4" s="67" t="str">
        <f t="shared" ref="AA4:AA25" si="8">IF(Y4="","",RANK(Z4,Z$4:Z$25,1))</f>
        <v/>
      </c>
      <c r="AB4" s="65" t="str">
        <f>IF(Y4="","",IF((Y4-H4)&lt;$AD$1,Y4-H4,Y4-H4))</f>
        <v/>
      </c>
      <c r="AC4" s="66" t="str">
        <f t="shared" ref="AC4:AC18" si="9">IF(AB4="","",IF(AB4&lt;$AD$1,"",(AB4-$AD$1)))</f>
        <v/>
      </c>
      <c r="AD4" s="65">
        <f>IF(AC4="",R4+N4+J4+Z4+V4,R4+N4+J4+AC4+Z4+V4)</f>
        <v>50000</v>
      </c>
      <c r="AE4" s="72" t="str">
        <f>IF(C4="","",IF(H4="","DNS",IF(Y4="","DNF",IF(U4="","DNF",IF(Q4="","DNF",IF(M4="","DNF",IF(I4="","DNF",RANK(AD4,$AD$4:$AD$25,1))))))))</f>
        <v>DNS</v>
      </c>
      <c r="AF4" s="68">
        <f>Мастера!AF4</f>
        <v>1.3888888888888888E-2</v>
      </c>
    </row>
    <row r="5" spans="1:32" ht="21" customHeight="1" x14ac:dyDescent="0.5">
      <c r="B5" s="140" t="s">
        <v>185</v>
      </c>
      <c r="C5" s="141" t="s">
        <v>184</v>
      </c>
      <c r="D5" s="142"/>
      <c r="E5" s="76">
        <f t="shared" ref="E5:E25" ca="1" si="10">IF(F5="","",($A$2-F5)/365+0.008)</f>
        <v>16.666820823186207</v>
      </c>
      <c r="F5" s="143">
        <v>35419</v>
      </c>
      <c r="G5" s="144" t="s">
        <v>32</v>
      </c>
      <c r="H5" s="78">
        <v>0.55555555555555558</v>
      </c>
      <c r="I5" s="79">
        <v>0.55828703703703708</v>
      </c>
      <c r="J5" s="79">
        <f t="shared" si="0"/>
        <v>2.7314814814815014E-3</v>
      </c>
      <c r="K5" s="80">
        <f t="shared" si="1"/>
        <v>1</v>
      </c>
      <c r="L5" s="81">
        <v>0.56666666666666665</v>
      </c>
      <c r="M5" s="82">
        <v>0.56891203703703697</v>
      </c>
      <c r="N5" s="82">
        <f t="shared" si="2"/>
        <v>2.2453703703703143E-3</v>
      </c>
      <c r="O5" s="83">
        <f t="shared" si="3"/>
        <v>2</v>
      </c>
      <c r="P5" s="78">
        <v>0.58750000000000002</v>
      </c>
      <c r="Q5" s="79">
        <v>0.59082175925925928</v>
      </c>
      <c r="R5" s="79">
        <f t="shared" si="4"/>
        <v>3.3217592592592604E-3</v>
      </c>
      <c r="S5" s="84">
        <f t="shared" ref="S5:S25" si="11">IF(Q5="","",RANK(R5,$R$4:$R$25,1))</f>
        <v>2</v>
      </c>
      <c r="T5" s="78">
        <v>0.61041666666666672</v>
      </c>
      <c r="U5" s="79">
        <v>0.61233796296296295</v>
      </c>
      <c r="V5" s="79">
        <f t="shared" si="5"/>
        <v>1.9212962962962266E-3</v>
      </c>
      <c r="W5" s="84">
        <f t="shared" si="6"/>
        <v>2</v>
      </c>
      <c r="X5" s="78">
        <v>0.62361111111111112</v>
      </c>
      <c r="Y5" s="79">
        <v>0.62503472222222223</v>
      </c>
      <c r="Z5" s="79">
        <f t="shared" si="7"/>
        <v>1.4236111111111116E-3</v>
      </c>
      <c r="AA5" s="84">
        <f t="shared" si="8"/>
        <v>3</v>
      </c>
      <c r="AB5" s="78">
        <f t="shared" ref="AB5:AB18" si="12">IF(Y5="","",IF((Y5-H5)&lt;$AD$1,Y5-H5,Y5-H5))</f>
        <v>6.9479166666666647E-2</v>
      </c>
      <c r="AC5" s="79" t="str">
        <f t="shared" si="9"/>
        <v/>
      </c>
      <c r="AD5" s="78">
        <f t="shared" ref="AD5:AD25" si="13">IF(AC5="",R5+N5+J5+Z5+V5,R5+N5+J5+AC5+Z5+V5)</f>
        <v>1.1643518518518414E-2</v>
      </c>
      <c r="AE5" s="85">
        <f t="shared" ref="AE5:AE25" si="14">IF(C5="","",IF(H5="","DNS",IF(Y5="","DNF",IF(U5="","DNF",IF(Q5="","DNF",IF(M5="","DNF",IF(I5="","DNF",RANK(AD5,$AD$4:$AD$25,1))))))))</f>
        <v>2</v>
      </c>
    </row>
    <row r="6" spans="1:32" x14ac:dyDescent="0.5">
      <c r="B6" s="145" t="s">
        <v>17</v>
      </c>
      <c r="C6" s="146" t="s">
        <v>186</v>
      </c>
      <c r="D6" s="147"/>
      <c r="E6" s="89">
        <f t="shared" ca="1" si="10"/>
        <v>43.653122193049221</v>
      </c>
      <c r="F6" s="148">
        <v>25569</v>
      </c>
      <c r="G6" s="149"/>
      <c r="H6" s="65"/>
      <c r="I6" s="66"/>
      <c r="J6" s="66">
        <f t="shared" si="0"/>
        <v>10000</v>
      </c>
      <c r="K6" s="67" t="str">
        <f t="shared" si="1"/>
        <v/>
      </c>
      <c r="L6" s="68"/>
      <c r="M6" s="69"/>
      <c r="N6" s="69">
        <f t="shared" si="2"/>
        <v>10000</v>
      </c>
      <c r="O6" s="70" t="str">
        <f t="shared" si="3"/>
        <v/>
      </c>
      <c r="P6" s="68"/>
      <c r="Q6" s="69"/>
      <c r="R6" s="66">
        <f t="shared" si="4"/>
        <v>10000</v>
      </c>
      <c r="S6" s="71" t="str">
        <f t="shared" si="11"/>
        <v/>
      </c>
      <c r="T6" s="68"/>
      <c r="U6" s="69"/>
      <c r="V6" s="66">
        <f t="shared" si="5"/>
        <v>10000</v>
      </c>
      <c r="W6" s="71" t="str">
        <f t="shared" si="6"/>
        <v/>
      </c>
      <c r="X6" s="65"/>
      <c r="Y6" s="66"/>
      <c r="Z6" s="66">
        <f t="shared" si="7"/>
        <v>10000</v>
      </c>
      <c r="AA6" s="71" t="str">
        <f t="shared" si="8"/>
        <v/>
      </c>
      <c r="AB6" s="65" t="str">
        <f t="shared" si="12"/>
        <v/>
      </c>
      <c r="AC6" s="66" t="str">
        <f t="shared" si="9"/>
        <v/>
      </c>
      <c r="AD6" s="65">
        <f t="shared" si="13"/>
        <v>50000</v>
      </c>
      <c r="AE6" s="72" t="str">
        <f t="shared" si="14"/>
        <v>DNS</v>
      </c>
    </row>
    <row r="7" spans="1:32" x14ac:dyDescent="0.5">
      <c r="B7" s="140" t="s">
        <v>17</v>
      </c>
      <c r="C7" s="141" t="s">
        <v>195</v>
      </c>
      <c r="D7" s="142"/>
      <c r="E7" s="76">
        <v>18</v>
      </c>
      <c r="F7" s="143">
        <v>34881</v>
      </c>
      <c r="G7" s="144" t="s">
        <v>35</v>
      </c>
      <c r="H7" s="78">
        <v>0.55972222222222223</v>
      </c>
      <c r="I7" s="79">
        <v>0.56322916666666667</v>
      </c>
      <c r="J7" s="79">
        <f>IF(I7="",10000,(I7-H7))</f>
        <v>3.5069444444444375E-3</v>
      </c>
      <c r="K7" s="80">
        <f>IF(I7="","",RANK(J7,$J$4:$J$25,1))</f>
        <v>7</v>
      </c>
      <c r="L7" s="81">
        <v>0.57013888888888886</v>
      </c>
      <c r="M7" s="82">
        <v>0.57374999999999998</v>
      </c>
      <c r="N7" s="82">
        <f t="shared" si="2"/>
        <v>3.6111111111111205E-3</v>
      </c>
      <c r="O7" s="83">
        <f t="shared" si="3"/>
        <v>11</v>
      </c>
      <c r="P7" s="78">
        <v>0.5854166666666667</v>
      </c>
      <c r="Q7" s="79">
        <v>0.59251157407407407</v>
      </c>
      <c r="R7" s="79">
        <f t="shared" si="4"/>
        <v>7.0949074074073692E-3</v>
      </c>
      <c r="S7" s="84">
        <f t="shared" si="11"/>
        <v>12</v>
      </c>
      <c r="T7" s="78">
        <v>0.6118055555555556</v>
      </c>
      <c r="U7" s="79">
        <v>0.61486111111111108</v>
      </c>
      <c r="V7" s="79">
        <f t="shared" si="5"/>
        <v>3.0555555555554781E-3</v>
      </c>
      <c r="W7" s="84">
        <f t="shared" si="6"/>
        <v>12</v>
      </c>
      <c r="X7" s="78">
        <v>0.625</v>
      </c>
      <c r="Y7" s="79">
        <v>0.62730324074074073</v>
      </c>
      <c r="Z7" s="79">
        <f t="shared" si="7"/>
        <v>2.3032407407407307E-3</v>
      </c>
      <c r="AA7" s="84">
        <f t="shared" si="8"/>
        <v>12</v>
      </c>
      <c r="AB7" s="78">
        <f t="shared" si="12"/>
        <v>6.7581018518518499E-2</v>
      </c>
      <c r="AC7" s="79" t="str">
        <f t="shared" si="9"/>
        <v/>
      </c>
      <c r="AD7" s="78">
        <f t="shared" si="13"/>
        <v>1.9571759259259136E-2</v>
      </c>
      <c r="AE7" s="85">
        <f>IF(C7="","",IF(H7="","DNS",IF(Y7="","DNF",IF(U7="","DNF",IF(Q7="","DNF",IF(M7="","DNF",IF(I7="","DNF",RANK(AD7,$AD$4:$AD$25,1))))))))</f>
        <v>12</v>
      </c>
    </row>
    <row r="8" spans="1:32" x14ac:dyDescent="0.5">
      <c r="B8" s="145" t="s">
        <v>17</v>
      </c>
      <c r="C8" s="146" t="s">
        <v>188</v>
      </c>
      <c r="D8" s="147"/>
      <c r="E8" s="89">
        <f t="shared" ca="1" si="10"/>
        <v>17.636683836884838</v>
      </c>
      <c r="F8" s="148">
        <v>35065</v>
      </c>
      <c r="G8" s="149" t="s">
        <v>33</v>
      </c>
      <c r="H8" s="65">
        <v>0.55694444444444446</v>
      </c>
      <c r="I8" s="66">
        <v>0.56001157407407409</v>
      </c>
      <c r="J8" s="66">
        <f>IF(I8="",10000,(I8-H8))</f>
        <v>3.067129629629628E-3</v>
      </c>
      <c r="K8" s="67">
        <f>IF(I8="","",RANK(J8,$J$4:$J$25,1))</f>
        <v>4</v>
      </c>
      <c r="L8" s="68">
        <v>0.57222222222222219</v>
      </c>
      <c r="M8" s="69">
        <v>0.57453703703703707</v>
      </c>
      <c r="N8" s="69">
        <f t="shared" si="2"/>
        <v>2.3148148148148806E-3</v>
      </c>
      <c r="O8" s="70">
        <f t="shared" si="3"/>
        <v>3</v>
      </c>
      <c r="P8" s="65">
        <v>0.60277777777777775</v>
      </c>
      <c r="Q8" s="66">
        <v>0.60722222222222222</v>
      </c>
      <c r="R8" s="66">
        <f t="shared" si="4"/>
        <v>4.4444444444444731E-3</v>
      </c>
      <c r="S8" s="71">
        <f t="shared" si="11"/>
        <v>7</v>
      </c>
      <c r="T8" s="65">
        <v>0.63402777777777775</v>
      </c>
      <c r="U8" s="66">
        <v>0.63606481481481481</v>
      </c>
      <c r="V8" s="66">
        <f t="shared" si="5"/>
        <v>2.0370370370370594E-3</v>
      </c>
      <c r="W8" s="71">
        <f t="shared" si="6"/>
        <v>4</v>
      </c>
      <c r="X8" s="65">
        <v>0.65</v>
      </c>
      <c r="Y8" s="66">
        <v>0.65149305555555559</v>
      </c>
      <c r="Z8" s="66">
        <f t="shared" si="7"/>
        <v>1.4930555555555669E-3</v>
      </c>
      <c r="AA8" s="71">
        <f t="shared" si="8"/>
        <v>4</v>
      </c>
      <c r="AB8" s="65">
        <f t="shared" si="12"/>
        <v>9.4548611111111125E-2</v>
      </c>
      <c r="AC8" s="66" t="str">
        <f t="shared" si="9"/>
        <v/>
      </c>
      <c r="AD8" s="65">
        <f t="shared" si="13"/>
        <v>1.3356481481481608E-2</v>
      </c>
      <c r="AE8" s="72">
        <f>IF(C8="","",IF(H8="","DNS",IF(Y8="","DNF",IF(U8="","DNF",IF(Q8="","DNF",IF(M8="","DNF",IF(I8="","DNF",RANK(AD8,$AD$4:$AD$25,1))))))))</f>
        <v>4</v>
      </c>
    </row>
    <row r="9" spans="1:32" x14ac:dyDescent="0.5">
      <c r="B9" s="140" t="s">
        <v>190</v>
      </c>
      <c r="C9" s="141" t="s">
        <v>189</v>
      </c>
      <c r="D9" s="142"/>
      <c r="E9" s="76">
        <f t="shared" ca="1" si="10"/>
        <v>23.639423562912235</v>
      </c>
      <c r="F9" s="143">
        <v>32874</v>
      </c>
      <c r="G9" s="144" t="s">
        <v>59</v>
      </c>
      <c r="H9" s="78">
        <v>0.55833333333333335</v>
      </c>
      <c r="I9" s="79">
        <v>0.56231481481481482</v>
      </c>
      <c r="J9" s="79">
        <f t="shared" si="0"/>
        <v>3.9814814814814747E-3</v>
      </c>
      <c r="K9" s="80">
        <f t="shared" si="1"/>
        <v>10</v>
      </c>
      <c r="L9" s="81">
        <v>0.56874999999999998</v>
      </c>
      <c r="M9" s="82">
        <v>0.57248842592592586</v>
      </c>
      <c r="N9" s="82">
        <f t="shared" si="2"/>
        <v>3.7384259259258812E-3</v>
      </c>
      <c r="O9" s="83">
        <f t="shared" si="3"/>
        <v>12</v>
      </c>
      <c r="P9" s="78">
        <v>0.58402777777777781</v>
      </c>
      <c r="Q9" s="79">
        <v>0.58903935185185186</v>
      </c>
      <c r="R9" s="79">
        <f t="shared" si="4"/>
        <v>5.0115740740740433E-3</v>
      </c>
      <c r="S9" s="84">
        <f t="shared" si="11"/>
        <v>11</v>
      </c>
      <c r="T9" s="78">
        <v>0.60486111111111118</v>
      </c>
      <c r="U9" s="79">
        <v>0.60769675925925926</v>
      </c>
      <c r="V9" s="79">
        <f t="shared" si="5"/>
        <v>2.8356481481480733E-3</v>
      </c>
      <c r="W9" s="84">
        <f t="shared" si="6"/>
        <v>9</v>
      </c>
      <c r="X9" s="78">
        <v>0.61944444444444446</v>
      </c>
      <c r="Y9" s="79">
        <v>0.62159722222222225</v>
      </c>
      <c r="Z9" s="79">
        <f t="shared" si="7"/>
        <v>2.1527777777777812E-3</v>
      </c>
      <c r="AA9" s="84">
        <f t="shared" si="8"/>
        <v>10</v>
      </c>
      <c r="AB9" s="78">
        <f t="shared" si="12"/>
        <v>6.3263888888888897E-2</v>
      </c>
      <c r="AC9" s="79" t="str">
        <f t="shared" si="9"/>
        <v/>
      </c>
      <c r="AD9" s="78">
        <f t="shared" si="13"/>
        <v>1.7719907407407254E-2</v>
      </c>
      <c r="AE9" s="85">
        <f t="shared" si="14"/>
        <v>11</v>
      </c>
    </row>
    <row r="10" spans="1:32" x14ac:dyDescent="0.5">
      <c r="B10" s="145" t="s">
        <v>17</v>
      </c>
      <c r="C10" s="146" t="s">
        <v>191</v>
      </c>
      <c r="D10" s="147"/>
      <c r="E10" s="89">
        <f ca="1">IF(F10="","",($A$2-F10)/365+0.008)-1</f>
        <v>21.639423562912235</v>
      </c>
      <c r="F10" s="148">
        <v>33239</v>
      </c>
      <c r="G10" s="149"/>
      <c r="H10" s="65"/>
      <c r="I10" s="66"/>
      <c r="J10" s="66">
        <f t="shared" si="0"/>
        <v>10000</v>
      </c>
      <c r="K10" s="67" t="str">
        <f t="shared" si="1"/>
        <v/>
      </c>
      <c r="L10" s="68"/>
      <c r="M10" s="69"/>
      <c r="N10" s="69">
        <f t="shared" si="2"/>
        <v>10000</v>
      </c>
      <c r="O10" s="70" t="str">
        <f t="shared" si="3"/>
        <v/>
      </c>
      <c r="P10" s="65"/>
      <c r="Q10" s="66"/>
      <c r="R10" s="66">
        <f t="shared" si="4"/>
        <v>10000</v>
      </c>
      <c r="S10" s="71" t="str">
        <f t="shared" si="11"/>
        <v/>
      </c>
      <c r="T10" s="65"/>
      <c r="U10" s="66"/>
      <c r="V10" s="66">
        <f t="shared" si="5"/>
        <v>10000</v>
      </c>
      <c r="W10" s="71" t="str">
        <f t="shared" si="6"/>
        <v/>
      </c>
      <c r="X10" s="65"/>
      <c r="Y10" s="66"/>
      <c r="Z10" s="66">
        <f t="shared" si="7"/>
        <v>10000</v>
      </c>
      <c r="AA10" s="71" t="str">
        <f t="shared" si="8"/>
        <v/>
      </c>
      <c r="AB10" s="65" t="str">
        <f t="shared" si="12"/>
        <v/>
      </c>
      <c r="AC10" s="66" t="str">
        <f t="shared" si="9"/>
        <v/>
      </c>
      <c r="AD10" s="65">
        <f t="shared" si="13"/>
        <v>50000</v>
      </c>
      <c r="AE10" s="72" t="str">
        <f t="shared" si="14"/>
        <v>DNS</v>
      </c>
    </row>
    <row r="11" spans="1:32" x14ac:dyDescent="0.5">
      <c r="B11" s="140" t="s">
        <v>17</v>
      </c>
      <c r="C11" s="141" t="s">
        <v>196</v>
      </c>
      <c r="D11" s="142"/>
      <c r="E11" s="76">
        <v>24</v>
      </c>
      <c r="F11" s="143">
        <v>32478</v>
      </c>
      <c r="G11" s="144" t="s">
        <v>46</v>
      </c>
      <c r="H11" s="78">
        <v>0.56111111111111112</v>
      </c>
      <c r="I11" s="79">
        <v>0.56461805555555555</v>
      </c>
      <c r="J11" s="79">
        <f t="shared" si="0"/>
        <v>3.5069444444444375E-3</v>
      </c>
      <c r="K11" s="80">
        <f t="shared" si="1"/>
        <v>7</v>
      </c>
      <c r="L11" s="81">
        <v>0.57361111111111118</v>
      </c>
      <c r="M11" s="82">
        <v>0.57711805555555562</v>
      </c>
      <c r="N11" s="82">
        <f t="shared" si="2"/>
        <v>3.5069444444444375E-3</v>
      </c>
      <c r="O11" s="83">
        <f t="shared" si="3"/>
        <v>10</v>
      </c>
      <c r="P11" s="78">
        <v>0.59305555555555556</v>
      </c>
      <c r="Q11" s="79">
        <v>0.59766203703703702</v>
      </c>
      <c r="R11" s="79">
        <f t="shared" si="4"/>
        <v>4.6064814814814614E-3</v>
      </c>
      <c r="S11" s="84">
        <f t="shared" si="11"/>
        <v>9</v>
      </c>
      <c r="T11" s="78">
        <v>0.62152777777777779</v>
      </c>
      <c r="U11" s="79">
        <v>0.62440972222222224</v>
      </c>
      <c r="V11" s="79">
        <f t="shared" si="5"/>
        <v>2.8819444444444509E-3</v>
      </c>
      <c r="W11" s="84">
        <f t="shared" si="6"/>
        <v>11</v>
      </c>
      <c r="X11" s="78">
        <v>0.63680555555555551</v>
      </c>
      <c r="Y11" s="79">
        <v>0.63896990740740744</v>
      </c>
      <c r="Z11" s="79">
        <f t="shared" si="7"/>
        <v>2.1643518518519311E-3</v>
      </c>
      <c r="AA11" s="84">
        <f t="shared" si="8"/>
        <v>11</v>
      </c>
      <c r="AB11" s="78">
        <f t="shared" si="12"/>
        <v>7.7858796296296329E-2</v>
      </c>
      <c r="AC11" s="79" t="str">
        <f t="shared" si="9"/>
        <v/>
      </c>
      <c r="AD11" s="78">
        <f t="shared" si="13"/>
        <v>1.6666666666666718E-2</v>
      </c>
      <c r="AE11" s="85">
        <f t="shared" si="14"/>
        <v>10</v>
      </c>
    </row>
    <row r="12" spans="1:32" x14ac:dyDescent="0.5">
      <c r="B12" s="145" t="s">
        <v>17</v>
      </c>
      <c r="C12" s="146" t="s">
        <v>197</v>
      </c>
      <c r="D12" s="147"/>
      <c r="E12" s="89">
        <v>26</v>
      </c>
      <c r="F12" s="148">
        <v>31778</v>
      </c>
      <c r="G12" s="149" t="s">
        <v>48</v>
      </c>
      <c r="H12" s="65">
        <v>0.5625</v>
      </c>
      <c r="I12" s="66">
        <v>0.56592592592592594</v>
      </c>
      <c r="J12" s="66">
        <f t="shared" si="0"/>
        <v>3.4259259259259434E-3</v>
      </c>
      <c r="K12" s="67">
        <f t="shared" si="1"/>
        <v>6</v>
      </c>
      <c r="L12" s="68">
        <v>0.57500000000000007</v>
      </c>
      <c r="M12" s="69">
        <v>0.57775462962962965</v>
      </c>
      <c r="N12" s="69">
        <f t="shared" si="2"/>
        <v>2.7546296296295791E-3</v>
      </c>
      <c r="O12" s="70">
        <f t="shared" si="3"/>
        <v>7</v>
      </c>
      <c r="P12" s="65">
        <v>0.58888888888888891</v>
      </c>
      <c r="Q12" s="66">
        <v>0.59303240740740748</v>
      </c>
      <c r="R12" s="66">
        <f t="shared" si="4"/>
        <v>4.1435185185185741E-3</v>
      </c>
      <c r="S12" s="71">
        <f t="shared" si="11"/>
        <v>6</v>
      </c>
      <c r="T12" s="65">
        <v>0.6069444444444444</v>
      </c>
      <c r="U12" s="66">
        <v>0.60927083333333332</v>
      </c>
      <c r="V12" s="66">
        <f t="shared" si="5"/>
        <v>2.3263888888889195E-3</v>
      </c>
      <c r="W12" s="71">
        <f t="shared" si="6"/>
        <v>5</v>
      </c>
      <c r="X12" s="65">
        <v>0.62083333333333335</v>
      </c>
      <c r="Y12" s="66">
        <v>0.62281249999999999</v>
      </c>
      <c r="Z12" s="66">
        <f t="shared" si="7"/>
        <v>1.979166666666643E-3</v>
      </c>
      <c r="AA12" s="71">
        <f t="shared" si="8"/>
        <v>9</v>
      </c>
      <c r="AB12" s="65">
        <f t="shared" si="12"/>
        <v>6.0312499999999991E-2</v>
      </c>
      <c r="AC12" s="66" t="str">
        <f t="shared" si="9"/>
        <v/>
      </c>
      <c r="AD12" s="65">
        <f t="shared" si="13"/>
        <v>1.4629629629629659E-2</v>
      </c>
      <c r="AE12" s="72">
        <f t="shared" si="14"/>
        <v>7</v>
      </c>
    </row>
    <row r="13" spans="1:32" x14ac:dyDescent="0.5">
      <c r="B13" s="140" t="s">
        <v>17</v>
      </c>
      <c r="C13" s="141" t="s">
        <v>198</v>
      </c>
      <c r="D13" s="142"/>
      <c r="E13" s="76">
        <v>17</v>
      </c>
      <c r="F13" s="143">
        <v>35065</v>
      </c>
      <c r="G13" s="144" t="s">
        <v>55</v>
      </c>
      <c r="H13" s="78">
        <v>0.56388888888888888</v>
      </c>
      <c r="I13" s="79">
        <v>0.56812499999999999</v>
      </c>
      <c r="J13" s="79">
        <f t="shared" si="0"/>
        <v>4.2361111111111072E-3</v>
      </c>
      <c r="K13" s="80">
        <f t="shared" si="1"/>
        <v>12</v>
      </c>
      <c r="L13" s="81">
        <v>0.5854166666666667</v>
      </c>
      <c r="M13" s="82">
        <v>0.58839120370370368</v>
      </c>
      <c r="N13" s="82">
        <f t="shared" si="2"/>
        <v>2.9745370370369839E-3</v>
      </c>
      <c r="O13" s="83">
        <f t="shared" si="3"/>
        <v>9</v>
      </c>
      <c r="P13" s="78">
        <v>0.61875000000000002</v>
      </c>
      <c r="Q13" s="79">
        <v>0.62334490740740744</v>
      </c>
      <c r="R13" s="79">
        <f t="shared" si="4"/>
        <v>4.5949074074074225E-3</v>
      </c>
      <c r="S13" s="84">
        <f t="shared" si="11"/>
        <v>8</v>
      </c>
      <c r="T13" s="78">
        <v>0.64722222222222225</v>
      </c>
      <c r="U13" s="79">
        <v>0.65001157407407406</v>
      </c>
      <c r="V13" s="79">
        <f t="shared" si="5"/>
        <v>2.7893518518518068E-3</v>
      </c>
      <c r="W13" s="84">
        <f t="shared" si="6"/>
        <v>8</v>
      </c>
      <c r="X13" s="78">
        <v>0.66319444444444442</v>
      </c>
      <c r="Y13" s="79">
        <v>0.66509259259259257</v>
      </c>
      <c r="Z13" s="79">
        <f t="shared" si="7"/>
        <v>1.8981481481481488E-3</v>
      </c>
      <c r="AA13" s="84">
        <f t="shared" si="8"/>
        <v>8</v>
      </c>
      <c r="AB13" s="78">
        <f t="shared" si="12"/>
        <v>0.10120370370370368</v>
      </c>
      <c r="AC13" s="79" t="str">
        <f t="shared" si="9"/>
        <v/>
      </c>
      <c r="AD13" s="78">
        <f t="shared" si="13"/>
        <v>1.6493055555555469E-2</v>
      </c>
      <c r="AE13" s="85">
        <f t="shared" si="14"/>
        <v>8</v>
      </c>
    </row>
    <row r="14" spans="1:32" x14ac:dyDescent="0.5">
      <c r="B14" s="145" t="s">
        <v>76</v>
      </c>
      <c r="C14" s="146" t="s">
        <v>199</v>
      </c>
      <c r="D14" s="147"/>
      <c r="E14" s="89">
        <v>29</v>
      </c>
      <c r="F14" s="148">
        <v>30803</v>
      </c>
      <c r="G14" s="149" t="s">
        <v>56</v>
      </c>
      <c r="H14" s="65">
        <v>0.56527777777777777</v>
      </c>
      <c r="I14" s="66">
        <v>0.56836805555555558</v>
      </c>
      <c r="J14" s="66">
        <f t="shared" si="0"/>
        <v>3.0902777777778168E-3</v>
      </c>
      <c r="K14" s="67">
        <f t="shared" si="1"/>
        <v>5</v>
      </c>
      <c r="L14" s="68">
        <v>0.57986111111111105</v>
      </c>
      <c r="M14" s="69">
        <v>0.58251157407407406</v>
      </c>
      <c r="N14" s="69">
        <f t="shared" si="2"/>
        <v>2.6504629629630072E-3</v>
      </c>
      <c r="O14" s="70">
        <f t="shared" si="3"/>
        <v>6</v>
      </c>
      <c r="P14" s="65">
        <v>0.59444444444444444</v>
      </c>
      <c r="Q14" s="66">
        <v>0.59835648148148146</v>
      </c>
      <c r="R14" s="66">
        <f t="shared" si="4"/>
        <v>3.9120370370370194E-3</v>
      </c>
      <c r="S14" s="71">
        <f t="shared" si="11"/>
        <v>4</v>
      </c>
      <c r="T14" s="65">
        <v>0.61319444444444449</v>
      </c>
      <c r="U14" s="66">
        <v>0.61561342592592594</v>
      </c>
      <c r="V14" s="66">
        <f t="shared" si="5"/>
        <v>2.4189814814814525E-3</v>
      </c>
      <c r="W14" s="71">
        <f t="shared" si="6"/>
        <v>6</v>
      </c>
      <c r="X14" s="65">
        <v>0.62638888888888888</v>
      </c>
      <c r="Y14" s="66">
        <v>0.62792824074074072</v>
      </c>
      <c r="Z14" s="66">
        <f t="shared" si="7"/>
        <v>1.5393518518518334E-3</v>
      </c>
      <c r="AA14" s="71">
        <f t="shared" si="8"/>
        <v>5</v>
      </c>
      <c r="AB14" s="65">
        <f t="shared" si="12"/>
        <v>6.2650462962962949E-2</v>
      </c>
      <c r="AC14" s="66" t="str">
        <f t="shared" si="9"/>
        <v/>
      </c>
      <c r="AD14" s="65">
        <f t="shared" si="13"/>
        <v>1.3611111111111129E-2</v>
      </c>
      <c r="AE14" s="72">
        <f t="shared" si="14"/>
        <v>5</v>
      </c>
    </row>
    <row r="15" spans="1:32" x14ac:dyDescent="0.5">
      <c r="B15" s="140" t="s">
        <v>76</v>
      </c>
      <c r="C15" s="141" t="s">
        <v>201</v>
      </c>
      <c r="D15" s="142"/>
      <c r="E15" s="76">
        <v>17</v>
      </c>
      <c r="F15" s="143">
        <v>35125</v>
      </c>
      <c r="G15" s="144" t="s">
        <v>57</v>
      </c>
      <c r="H15" s="78">
        <v>0.56666666666666665</v>
      </c>
      <c r="I15" s="79">
        <v>0.56967592592592597</v>
      </c>
      <c r="J15" s="79">
        <f t="shared" si="0"/>
        <v>3.0092592592593226E-3</v>
      </c>
      <c r="K15" s="80">
        <f t="shared" si="1"/>
        <v>3</v>
      </c>
      <c r="L15" s="81">
        <v>0.57638888888888895</v>
      </c>
      <c r="M15" s="82">
        <v>0.57874999999999999</v>
      </c>
      <c r="N15" s="82">
        <f t="shared" si="2"/>
        <v>2.3611111111110361E-3</v>
      </c>
      <c r="O15" s="83">
        <f t="shared" si="3"/>
        <v>4</v>
      </c>
      <c r="P15" s="78">
        <v>0.58958333333333335</v>
      </c>
      <c r="Q15" s="79">
        <v>0.59310185185185182</v>
      </c>
      <c r="R15" s="79">
        <f t="shared" si="4"/>
        <v>3.5185185185184764E-3</v>
      </c>
      <c r="S15" s="84">
        <f t="shared" si="11"/>
        <v>3</v>
      </c>
      <c r="T15" s="78">
        <v>0.60902777777777783</v>
      </c>
      <c r="U15" s="79">
        <v>0.61100694444444448</v>
      </c>
      <c r="V15" s="79">
        <f t="shared" si="5"/>
        <v>1.979166666666643E-3</v>
      </c>
      <c r="W15" s="84">
        <f t="shared" si="6"/>
        <v>3</v>
      </c>
      <c r="X15" s="78">
        <v>0.62222222222222223</v>
      </c>
      <c r="Y15" s="79">
        <v>0.62358796296296293</v>
      </c>
      <c r="Z15" s="79">
        <f t="shared" si="7"/>
        <v>1.3657407407406952E-3</v>
      </c>
      <c r="AA15" s="84">
        <f t="shared" si="8"/>
        <v>2</v>
      </c>
      <c r="AB15" s="78">
        <f t="shared" si="12"/>
        <v>5.6921296296296275E-2</v>
      </c>
      <c r="AC15" s="79" t="str">
        <f t="shared" si="9"/>
        <v/>
      </c>
      <c r="AD15" s="78">
        <f t="shared" si="13"/>
        <v>1.2233796296296173E-2</v>
      </c>
      <c r="AE15" s="85">
        <f t="shared" si="14"/>
        <v>3</v>
      </c>
    </row>
    <row r="16" spans="1:32" x14ac:dyDescent="0.5">
      <c r="B16" s="145" t="s">
        <v>17</v>
      </c>
      <c r="C16" s="146" t="s">
        <v>202</v>
      </c>
      <c r="D16" s="147"/>
      <c r="E16" s="89">
        <v>26</v>
      </c>
      <c r="F16" s="148">
        <v>31747</v>
      </c>
      <c r="G16" s="149" t="s">
        <v>61</v>
      </c>
      <c r="H16" s="65">
        <v>0.56805555555555554</v>
      </c>
      <c r="I16" s="66">
        <v>0.57212962962962965</v>
      </c>
      <c r="J16" s="66">
        <f t="shared" si="0"/>
        <v>4.0740740740741188E-3</v>
      </c>
      <c r="K16" s="67">
        <f t="shared" si="1"/>
        <v>11</v>
      </c>
      <c r="L16" s="68">
        <v>0.57789351851851845</v>
      </c>
      <c r="M16" s="69">
        <v>0.58079861111111108</v>
      </c>
      <c r="N16" s="69">
        <f t="shared" si="2"/>
        <v>2.9050925925926396E-3</v>
      </c>
      <c r="O16" s="70">
        <f t="shared" si="3"/>
        <v>8</v>
      </c>
      <c r="P16" s="65">
        <v>0.59513888888888888</v>
      </c>
      <c r="Q16" s="66">
        <v>0.59996527777777775</v>
      </c>
      <c r="R16" s="66">
        <f t="shared" si="4"/>
        <v>4.8263888888888662E-3</v>
      </c>
      <c r="S16" s="71">
        <f t="shared" si="11"/>
        <v>10</v>
      </c>
      <c r="T16" s="65">
        <v>0.61458333333333337</v>
      </c>
      <c r="U16" s="66">
        <v>0.61744212962962963</v>
      </c>
      <c r="V16" s="66">
        <f t="shared" si="5"/>
        <v>2.8587962962962621E-3</v>
      </c>
      <c r="W16" s="71">
        <f t="shared" si="6"/>
        <v>10</v>
      </c>
      <c r="X16" s="65">
        <v>0.62916666666666665</v>
      </c>
      <c r="Y16" s="66">
        <v>0.63101851851851853</v>
      </c>
      <c r="Z16" s="66">
        <f t="shared" si="7"/>
        <v>1.8518518518518823E-3</v>
      </c>
      <c r="AA16" s="71">
        <f t="shared" si="8"/>
        <v>7</v>
      </c>
      <c r="AB16" s="65">
        <f t="shared" si="12"/>
        <v>6.2962962962962998E-2</v>
      </c>
      <c r="AC16" s="66" t="str">
        <f t="shared" si="9"/>
        <v/>
      </c>
      <c r="AD16" s="65">
        <f t="shared" si="13"/>
        <v>1.6516203703703769E-2</v>
      </c>
      <c r="AE16" s="72">
        <f t="shared" si="14"/>
        <v>9</v>
      </c>
    </row>
    <row r="17" spans="2:31" x14ac:dyDescent="0.5">
      <c r="B17" s="140" t="s">
        <v>17</v>
      </c>
      <c r="C17" s="141" t="s">
        <v>203</v>
      </c>
      <c r="D17" s="142"/>
      <c r="E17" s="76">
        <v>26</v>
      </c>
      <c r="F17" s="143">
        <v>32112</v>
      </c>
      <c r="G17" s="144" t="s">
        <v>90</v>
      </c>
      <c r="H17" s="78">
        <v>0.5708333333333333</v>
      </c>
      <c r="I17" s="79">
        <v>0.57366898148148149</v>
      </c>
      <c r="J17" s="79">
        <f t="shared" si="0"/>
        <v>2.8356481481481843E-3</v>
      </c>
      <c r="K17" s="80">
        <f t="shared" si="1"/>
        <v>2</v>
      </c>
      <c r="L17" s="81">
        <v>0.58680555555555558</v>
      </c>
      <c r="M17" s="82">
        <v>0.58891203703703698</v>
      </c>
      <c r="N17" s="82">
        <f t="shared" si="2"/>
        <v>2.1064814814814037E-3</v>
      </c>
      <c r="O17" s="83">
        <f t="shared" si="3"/>
        <v>1</v>
      </c>
      <c r="P17" s="78">
        <v>0.60833333333333328</v>
      </c>
      <c r="Q17" s="79">
        <v>0.61159722222222224</v>
      </c>
      <c r="R17" s="79">
        <f t="shared" si="4"/>
        <v>3.263888888888955E-3</v>
      </c>
      <c r="S17" s="84">
        <f t="shared" si="11"/>
        <v>1</v>
      </c>
      <c r="T17" s="78">
        <v>0.63124999999999998</v>
      </c>
      <c r="U17" s="79">
        <v>0.63306712962962963</v>
      </c>
      <c r="V17" s="79">
        <f t="shared" si="5"/>
        <v>1.8171296296296546E-3</v>
      </c>
      <c r="W17" s="84">
        <f t="shared" si="6"/>
        <v>1</v>
      </c>
      <c r="X17" s="78">
        <v>0.64374999999999993</v>
      </c>
      <c r="Y17" s="79">
        <v>0.64505787037037032</v>
      </c>
      <c r="Z17" s="79">
        <f t="shared" si="7"/>
        <v>1.3078703703703898E-3</v>
      </c>
      <c r="AA17" s="84">
        <f t="shared" si="8"/>
        <v>1</v>
      </c>
      <c r="AB17" s="78">
        <f t="shared" si="12"/>
        <v>7.4224537037037019E-2</v>
      </c>
      <c r="AC17" s="79" t="str">
        <f t="shared" si="9"/>
        <v/>
      </c>
      <c r="AD17" s="78">
        <f t="shared" si="13"/>
        <v>1.1331018518518587E-2</v>
      </c>
      <c r="AE17" s="85">
        <f t="shared" si="14"/>
        <v>1</v>
      </c>
    </row>
    <row r="18" spans="2:31" x14ac:dyDescent="0.5">
      <c r="B18" s="145" t="s">
        <v>17</v>
      </c>
      <c r="C18" s="146" t="s">
        <v>204</v>
      </c>
      <c r="D18" s="147"/>
      <c r="E18" s="89">
        <v>29</v>
      </c>
      <c r="F18" s="148">
        <v>30895</v>
      </c>
      <c r="G18" s="149" t="s">
        <v>89</v>
      </c>
      <c r="H18" s="65">
        <v>0.56944444444444442</v>
      </c>
      <c r="I18" s="66">
        <v>0.57299768518518512</v>
      </c>
      <c r="J18" s="66">
        <f t="shared" si="0"/>
        <v>3.5532407407407041E-3</v>
      </c>
      <c r="K18" s="67">
        <f t="shared" si="1"/>
        <v>9</v>
      </c>
      <c r="L18" s="68">
        <v>0.58819444444444446</v>
      </c>
      <c r="M18" s="69">
        <v>0.59076388888888887</v>
      </c>
      <c r="N18" s="69">
        <f t="shared" si="2"/>
        <v>2.569444444444402E-3</v>
      </c>
      <c r="O18" s="70">
        <f t="shared" si="3"/>
        <v>5</v>
      </c>
      <c r="P18" s="65">
        <v>0.61944444444444446</v>
      </c>
      <c r="Q18" s="66">
        <v>0.62348379629629636</v>
      </c>
      <c r="R18" s="66">
        <f t="shared" si="4"/>
        <v>4.0393518518518912E-3</v>
      </c>
      <c r="S18" s="71">
        <f t="shared" si="11"/>
        <v>5</v>
      </c>
      <c r="T18" s="65">
        <v>0.64861111111111114</v>
      </c>
      <c r="U18" s="66">
        <v>0.6511689814814815</v>
      </c>
      <c r="V18" s="66">
        <f t="shared" si="5"/>
        <v>2.5578703703703631E-3</v>
      </c>
      <c r="W18" s="71">
        <f t="shared" si="6"/>
        <v>7</v>
      </c>
      <c r="X18" s="65">
        <v>0.66180555555555554</v>
      </c>
      <c r="Y18" s="66">
        <v>0.66341435185185182</v>
      </c>
      <c r="Z18" s="66">
        <f t="shared" si="7"/>
        <v>1.6087962962962887E-3</v>
      </c>
      <c r="AA18" s="71">
        <f t="shared" si="8"/>
        <v>6</v>
      </c>
      <c r="AB18" s="65">
        <f t="shared" si="12"/>
        <v>9.3969907407407405E-2</v>
      </c>
      <c r="AC18" s="66" t="str">
        <f t="shared" si="9"/>
        <v/>
      </c>
      <c r="AD18" s="65">
        <f t="shared" si="13"/>
        <v>1.4328703703703649E-2</v>
      </c>
      <c r="AE18" s="72">
        <f t="shared" si="14"/>
        <v>6</v>
      </c>
    </row>
    <row r="19" spans="2:31" hidden="1" x14ac:dyDescent="0.5">
      <c r="B19" s="140"/>
      <c r="C19" s="141"/>
      <c r="D19" s="142"/>
      <c r="E19" s="76" t="str">
        <f t="shared" si="10"/>
        <v/>
      </c>
      <c r="F19" s="143"/>
      <c r="G19" s="144"/>
      <c r="H19" s="78"/>
      <c r="I19" s="79"/>
      <c r="J19" s="79">
        <f t="shared" si="0"/>
        <v>10000</v>
      </c>
      <c r="K19" s="80" t="str">
        <f t="shared" si="1"/>
        <v/>
      </c>
      <c r="L19" s="81"/>
      <c r="M19" s="82"/>
      <c r="N19" s="82">
        <f t="shared" si="2"/>
        <v>10000</v>
      </c>
      <c r="O19" s="83" t="str">
        <f t="shared" si="3"/>
        <v/>
      </c>
      <c r="P19" s="78"/>
      <c r="Q19" s="79"/>
      <c r="R19" s="79">
        <f t="shared" si="4"/>
        <v>10000</v>
      </c>
      <c r="S19" s="84" t="str">
        <f t="shared" si="11"/>
        <v/>
      </c>
      <c r="T19" s="78"/>
      <c r="U19" s="79"/>
      <c r="V19" s="79">
        <f t="shared" si="5"/>
        <v>10000</v>
      </c>
      <c r="W19" s="84" t="str">
        <f t="shared" si="6"/>
        <v/>
      </c>
      <c r="X19" s="78"/>
      <c r="Y19" s="79"/>
      <c r="Z19" s="79">
        <f t="shared" si="7"/>
        <v>10000</v>
      </c>
      <c r="AA19" s="84" t="str">
        <f t="shared" si="8"/>
        <v/>
      </c>
      <c r="AB19" s="78" t="str">
        <f t="shared" ref="AB19:AB25" si="15">IF(Y19="","",IF((Y19-H19)&lt;$AD$1,"",Y19-H19))</f>
        <v/>
      </c>
      <c r="AC19" s="79" t="str">
        <f t="shared" ref="AC19:AC25" si="16">IF(AB19="","",(AB19-$AD$1))</f>
        <v/>
      </c>
      <c r="AD19" s="78">
        <f t="shared" si="13"/>
        <v>50000</v>
      </c>
      <c r="AE19" s="85" t="str">
        <f t="shared" si="14"/>
        <v/>
      </c>
    </row>
    <row r="20" spans="2:31" ht="21" hidden="1" customHeight="1" x14ac:dyDescent="0.5">
      <c r="B20" s="145"/>
      <c r="C20" s="146"/>
      <c r="D20" s="147"/>
      <c r="E20" s="89" t="str">
        <f t="shared" si="10"/>
        <v/>
      </c>
      <c r="F20" s="148"/>
      <c r="G20" s="149"/>
      <c r="H20" s="65"/>
      <c r="I20" s="66"/>
      <c r="J20" s="66">
        <f t="shared" si="0"/>
        <v>10000</v>
      </c>
      <c r="K20" s="67" t="str">
        <f t="shared" si="1"/>
        <v/>
      </c>
      <c r="L20" s="68"/>
      <c r="M20" s="69"/>
      <c r="N20" s="69">
        <f t="shared" si="2"/>
        <v>10000</v>
      </c>
      <c r="O20" s="70" t="str">
        <f t="shared" si="3"/>
        <v/>
      </c>
      <c r="P20" s="65"/>
      <c r="Q20" s="66"/>
      <c r="R20" s="66">
        <f t="shared" si="4"/>
        <v>10000</v>
      </c>
      <c r="S20" s="71" t="str">
        <f t="shared" si="11"/>
        <v/>
      </c>
      <c r="T20" s="65"/>
      <c r="U20" s="66"/>
      <c r="V20" s="66">
        <f t="shared" si="5"/>
        <v>10000</v>
      </c>
      <c r="W20" s="71" t="str">
        <f t="shared" si="6"/>
        <v/>
      </c>
      <c r="X20" s="65"/>
      <c r="Y20" s="66"/>
      <c r="Z20" s="66">
        <f t="shared" si="7"/>
        <v>10000</v>
      </c>
      <c r="AA20" s="71" t="str">
        <f t="shared" si="8"/>
        <v/>
      </c>
      <c r="AB20" s="65" t="str">
        <f t="shared" si="15"/>
        <v/>
      </c>
      <c r="AC20" s="66" t="str">
        <f t="shared" si="16"/>
        <v/>
      </c>
      <c r="AD20" s="65">
        <f t="shared" si="13"/>
        <v>50000</v>
      </c>
      <c r="AE20" s="72" t="str">
        <f t="shared" si="14"/>
        <v/>
      </c>
    </row>
    <row r="21" spans="2:31" hidden="1" x14ac:dyDescent="0.5">
      <c r="B21" s="140"/>
      <c r="C21" s="141"/>
      <c r="D21" s="142"/>
      <c r="E21" s="76" t="str">
        <f t="shared" ref="E21:E22" si="17">IF(F21="","",($A$2-F21)/365+0.008)</f>
        <v/>
      </c>
      <c r="F21" s="143"/>
      <c r="G21" s="144"/>
      <c r="H21" s="78"/>
      <c r="I21" s="79"/>
      <c r="J21" s="79">
        <f t="shared" ref="J21:J22" si="18">IF(I21="",10000,(I21-H21))</f>
        <v>10000</v>
      </c>
      <c r="K21" s="80" t="str">
        <f t="shared" si="1"/>
        <v/>
      </c>
      <c r="L21" s="81"/>
      <c r="M21" s="82"/>
      <c r="N21" s="82">
        <f t="shared" si="2"/>
        <v>10000</v>
      </c>
      <c r="O21" s="83" t="str">
        <f t="shared" si="3"/>
        <v/>
      </c>
      <c r="P21" s="78"/>
      <c r="Q21" s="79"/>
      <c r="R21" s="79">
        <f t="shared" ref="R21:R22" si="19">IF(Q21="",10000,(Q21-P21))</f>
        <v>10000</v>
      </c>
      <c r="S21" s="84" t="str">
        <f t="shared" si="11"/>
        <v/>
      </c>
      <c r="T21" s="78"/>
      <c r="U21" s="79"/>
      <c r="V21" s="79">
        <f t="shared" ref="V21:V22" si="20">IF(U21="",10000,(U21-T21))</f>
        <v>10000</v>
      </c>
      <c r="W21" s="84" t="str">
        <f t="shared" si="6"/>
        <v/>
      </c>
      <c r="X21" s="78"/>
      <c r="Y21" s="79"/>
      <c r="Z21" s="79">
        <f t="shared" si="7"/>
        <v>10000</v>
      </c>
      <c r="AA21" s="84" t="str">
        <f t="shared" si="8"/>
        <v/>
      </c>
      <c r="AB21" s="78" t="str">
        <f t="shared" si="15"/>
        <v/>
      </c>
      <c r="AC21" s="79" t="str">
        <f t="shared" si="16"/>
        <v/>
      </c>
      <c r="AD21" s="78">
        <f t="shared" si="13"/>
        <v>50000</v>
      </c>
      <c r="AE21" s="85" t="str">
        <f t="shared" si="14"/>
        <v/>
      </c>
    </row>
    <row r="22" spans="2:31" ht="21" hidden="1" customHeight="1" x14ac:dyDescent="0.5">
      <c r="B22" s="145"/>
      <c r="C22" s="146"/>
      <c r="D22" s="147"/>
      <c r="E22" s="89" t="str">
        <f t="shared" si="17"/>
        <v/>
      </c>
      <c r="F22" s="148"/>
      <c r="G22" s="149"/>
      <c r="H22" s="65"/>
      <c r="I22" s="66"/>
      <c r="J22" s="66">
        <f t="shared" si="18"/>
        <v>10000</v>
      </c>
      <c r="K22" s="67" t="str">
        <f t="shared" si="1"/>
        <v/>
      </c>
      <c r="L22" s="68"/>
      <c r="M22" s="69"/>
      <c r="N22" s="69">
        <f t="shared" si="2"/>
        <v>10000</v>
      </c>
      <c r="O22" s="70" t="str">
        <f t="shared" si="3"/>
        <v/>
      </c>
      <c r="P22" s="65"/>
      <c r="Q22" s="66"/>
      <c r="R22" s="66">
        <f t="shared" si="19"/>
        <v>10000</v>
      </c>
      <c r="S22" s="71" t="str">
        <f t="shared" si="11"/>
        <v/>
      </c>
      <c r="T22" s="65"/>
      <c r="U22" s="66"/>
      <c r="V22" s="66">
        <f t="shared" si="20"/>
        <v>10000</v>
      </c>
      <c r="W22" s="71" t="str">
        <f t="shared" si="6"/>
        <v/>
      </c>
      <c r="X22" s="65"/>
      <c r="Y22" s="66"/>
      <c r="Z22" s="66">
        <f t="shared" si="7"/>
        <v>10000</v>
      </c>
      <c r="AA22" s="71" t="str">
        <f t="shared" si="8"/>
        <v/>
      </c>
      <c r="AB22" s="65" t="str">
        <f t="shared" si="15"/>
        <v/>
      </c>
      <c r="AC22" s="66" t="str">
        <f t="shared" si="16"/>
        <v/>
      </c>
      <c r="AD22" s="65">
        <f t="shared" si="13"/>
        <v>50000</v>
      </c>
      <c r="AE22" s="72" t="str">
        <f t="shared" si="14"/>
        <v/>
      </c>
    </row>
    <row r="23" spans="2:31" hidden="1" x14ac:dyDescent="0.5">
      <c r="B23" s="140"/>
      <c r="C23" s="141"/>
      <c r="D23" s="142"/>
      <c r="E23" s="76" t="str">
        <f t="shared" si="10"/>
        <v/>
      </c>
      <c r="F23" s="143"/>
      <c r="G23" s="144"/>
      <c r="H23" s="78"/>
      <c r="I23" s="79"/>
      <c r="J23" s="79">
        <f t="shared" si="0"/>
        <v>10000</v>
      </c>
      <c r="K23" s="80" t="str">
        <f t="shared" si="1"/>
        <v/>
      </c>
      <c r="L23" s="81"/>
      <c r="M23" s="82"/>
      <c r="N23" s="82">
        <f t="shared" si="2"/>
        <v>10000</v>
      </c>
      <c r="O23" s="83" t="str">
        <f t="shared" si="3"/>
        <v/>
      </c>
      <c r="P23" s="78"/>
      <c r="Q23" s="79"/>
      <c r="R23" s="79">
        <f t="shared" si="4"/>
        <v>10000</v>
      </c>
      <c r="S23" s="84" t="str">
        <f t="shared" si="11"/>
        <v/>
      </c>
      <c r="T23" s="78"/>
      <c r="U23" s="79"/>
      <c r="V23" s="79">
        <f t="shared" si="5"/>
        <v>10000</v>
      </c>
      <c r="W23" s="84" t="str">
        <f t="shared" si="6"/>
        <v/>
      </c>
      <c r="X23" s="78"/>
      <c r="Y23" s="79"/>
      <c r="Z23" s="79">
        <f t="shared" si="7"/>
        <v>10000</v>
      </c>
      <c r="AA23" s="84" t="str">
        <f t="shared" si="8"/>
        <v/>
      </c>
      <c r="AB23" s="78" t="str">
        <f t="shared" si="15"/>
        <v/>
      </c>
      <c r="AC23" s="79" t="str">
        <f t="shared" si="16"/>
        <v/>
      </c>
      <c r="AD23" s="78">
        <f t="shared" si="13"/>
        <v>50000</v>
      </c>
      <c r="AE23" s="85" t="str">
        <f t="shared" si="14"/>
        <v/>
      </c>
    </row>
    <row r="24" spans="2:31" ht="21" hidden="1" customHeight="1" x14ac:dyDescent="0.5">
      <c r="B24" s="135"/>
      <c r="C24" s="146"/>
      <c r="D24" s="147"/>
      <c r="E24" s="89" t="str">
        <f t="shared" si="10"/>
        <v/>
      </c>
      <c r="F24" s="148"/>
      <c r="G24" s="149"/>
      <c r="H24" s="65"/>
      <c r="I24" s="66"/>
      <c r="J24" s="66">
        <f t="shared" si="0"/>
        <v>10000</v>
      </c>
      <c r="K24" s="67" t="str">
        <f t="shared" si="1"/>
        <v/>
      </c>
      <c r="L24" s="68"/>
      <c r="M24" s="66"/>
      <c r="N24" s="69">
        <f t="shared" si="2"/>
        <v>10000</v>
      </c>
      <c r="O24" s="70" t="str">
        <f t="shared" si="3"/>
        <v/>
      </c>
      <c r="P24" s="65"/>
      <c r="Q24" s="66"/>
      <c r="R24" s="66">
        <f t="shared" si="4"/>
        <v>10000</v>
      </c>
      <c r="S24" s="71" t="str">
        <f t="shared" si="11"/>
        <v/>
      </c>
      <c r="T24" s="65"/>
      <c r="U24" s="66"/>
      <c r="V24" s="66">
        <f t="shared" si="5"/>
        <v>10000</v>
      </c>
      <c r="W24" s="71" t="str">
        <f t="shared" si="6"/>
        <v/>
      </c>
      <c r="X24" s="65"/>
      <c r="Y24" s="66"/>
      <c r="Z24" s="66">
        <f t="shared" si="7"/>
        <v>10000</v>
      </c>
      <c r="AA24" s="71" t="str">
        <f t="shared" si="8"/>
        <v/>
      </c>
      <c r="AB24" s="65" t="str">
        <f t="shared" si="15"/>
        <v/>
      </c>
      <c r="AC24" s="66" t="str">
        <f t="shared" si="16"/>
        <v/>
      </c>
      <c r="AD24" s="65">
        <f t="shared" si="13"/>
        <v>50000</v>
      </c>
      <c r="AE24" s="72" t="str">
        <f t="shared" si="14"/>
        <v/>
      </c>
    </row>
    <row r="25" spans="2:31" ht="21.75" hidden="1" thickBot="1" x14ac:dyDescent="0.55000000000000004">
      <c r="B25" s="150"/>
      <c r="C25" s="151"/>
      <c r="D25" s="152"/>
      <c r="E25" s="94" t="str">
        <f t="shared" si="10"/>
        <v/>
      </c>
      <c r="F25" s="153"/>
      <c r="G25" s="154"/>
      <c r="H25" s="96"/>
      <c r="I25" s="97"/>
      <c r="J25" s="97">
        <f>IF(I25="",10000,(I25-H25))</f>
        <v>10000</v>
      </c>
      <c r="K25" s="98" t="str">
        <f t="shared" si="1"/>
        <v/>
      </c>
      <c r="L25" s="96"/>
      <c r="M25" s="97"/>
      <c r="N25" s="97">
        <f t="shared" si="2"/>
        <v>10000</v>
      </c>
      <c r="O25" s="99" t="str">
        <f t="shared" si="3"/>
        <v/>
      </c>
      <c r="P25" s="100"/>
      <c r="Q25" s="101"/>
      <c r="R25" s="97">
        <f>IF(Q25="",10000,(Q25-P25))</f>
        <v>10000</v>
      </c>
      <c r="S25" s="102" t="str">
        <f t="shared" si="11"/>
        <v/>
      </c>
      <c r="T25" s="100"/>
      <c r="U25" s="101"/>
      <c r="V25" s="97">
        <f>IF(U25="",10000,(U25-T25))</f>
        <v>10000</v>
      </c>
      <c r="W25" s="102" t="str">
        <f t="shared" si="6"/>
        <v/>
      </c>
      <c r="X25" s="78"/>
      <c r="Y25" s="79"/>
      <c r="Z25" s="79">
        <f t="shared" si="7"/>
        <v>10000</v>
      </c>
      <c r="AA25" s="84" t="str">
        <f t="shared" si="8"/>
        <v/>
      </c>
      <c r="AB25" s="78" t="str">
        <f t="shared" si="15"/>
        <v/>
      </c>
      <c r="AC25" s="79" t="str">
        <f t="shared" si="16"/>
        <v/>
      </c>
      <c r="AD25" s="78">
        <f t="shared" si="13"/>
        <v>50000</v>
      </c>
      <c r="AE25" s="85" t="str">
        <f t="shared" si="14"/>
        <v/>
      </c>
    </row>
    <row r="27" spans="2:31" x14ac:dyDescent="0.5">
      <c r="AD27" s="54" t="s">
        <v>124</v>
      </c>
    </row>
    <row r="28" spans="2:31" x14ac:dyDescent="0.5">
      <c r="AD28" s="54" t="s">
        <v>126</v>
      </c>
    </row>
    <row r="29" spans="2:31" x14ac:dyDescent="0.5">
      <c r="E29" s="54"/>
      <c r="S29" s="54"/>
      <c r="W29" s="54"/>
    </row>
    <row r="30" spans="2:31" x14ac:dyDescent="0.5">
      <c r="E30" s="54"/>
      <c r="S30" s="54"/>
      <c r="W30" s="54"/>
    </row>
  </sheetData>
  <sheetProtection password="E921" sheet="1" objects="1" scenarios="1" autoFilter="0"/>
  <autoFilter ref="C2:C27"/>
  <mergeCells count="16">
    <mergeCell ref="AB1:AC1"/>
    <mergeCell ref="AD1:AE1"/>
    <mergeCell ref="X2:AA2"/>
    <mergeCell ref="AB2:AC2"/>
    <mergeCell ref="AD2:AE2"/>
    <mergeCell ref="A1:AA1"/>
    <mergeCell ref="P2:S2"/>
    <mergeCell ref="B2:B3"/>
    <mergeCell ref="C2:C3"/>
    <mergeCell ref="D2:D3"/>
    <mergeCell ref="E2:E3"/>
    <mergeCell ref="F2:F3"/>
    <mergeCell ref="H2:K2"/>
    <mergeCell ref="L2:O2"/>
    <mergeCell ref="T2:W2"/>
    <mergeCell ref="G2:G3"/>
  </mergeCells>
  <conditionalFormatting sqref="E23:E25">
    <cfRule type="cellIs" dxfId="36" priority="50" operator="lessThan">
      <formula>17</formula>
    </cfRule>
  </conditionalFormatting>
  <conditionalFormatting sqref="E19:E20">
    <cfRule type="cellIs" dxfId="35" priority="46" operator="lessThan">
      <formula>17</formula>
    </cfRule>
  </conditionalFormatting>
  <conditionalFormatting sqref="E21:E22">
    <cfRule type="cellIs" dxfId="34" priority="42" operator="lessThan">
      <formula>17</formula>
    </cfRule>
  </conditionalFormatting>
  <conditionalFormatting sqref="AE4">
    <cfRule type="cellIs" dxfId="33" priority="21" operator="equal">
      <formula>1</formula>
    </cfRule>
  </conditionalFormatting>
  <conditionalFormatting sqref="AE4:AE18">
    <cfRule type="cellIs" dxfId="32" priority="18" operator="equal">
      <formula>3</formula>
    </cfRule>
    <cfRule type="cellIs" dxfId="31" priority="19" operator="equal">
      <formula>2</formula>
    </cfRule>
    <cfRule type="cellIs" dxfId="30" priority="20" operator="equal">
      <formula>1</formula>
    </cfRule>
  </conditionalFormatting>
  <conditionalFormatting sqref="AE19:AE20">
    <cfRule type="cellIs" dxfId="29" priority="15" operator="equal">
      <formula>3</formula>
    </cfRule>
    <cfRule type="cellIs" dxfId="28" priority="16" operator="equal">
      <formula>2</formula>
    </cfRule>
    <cfRule type="cellIs" dxfId="27" priority="17" operator="equal">
      <formula>1</formula>
    </cfRule>
  </conditionalFormatting>
  <conditionalFormatting sqref="AE21:AE22">
    <cfRule type="cellIs" dxfId="26" priority="12" operator="equal">
      <formula>3</formula>
    </cfRule>
    <cfRule type="cellIs" dxfId="25" priority="13" operator="equal">
      <formula>2</formula>
    </cfRule>
    <cfRule type="cellIs" dxfId="24" priority="14" operator="equal">
      <formula>1</formula>
    </cfRule>
  </conditionalFormatting>
  <conditionalFormatting sqref="AE23:AE24">
    <cfRule type="cellIs" dxfId="23" priority="9" operator="equal">
      <formula>3</formula>
    </cfRule>
    <cfRule type="cellIs" dxfId="22" priority="10" operator="equal">
      <formula>2</formula>
    </cfRule>
    <cfRule type="cellIs" dxfId="21" priority="11" operator="equal">
      <formula>1</formula>
    </cfRule>
  </conditionalFormatting>
  <conditionalFormatting sqref="AE25">
    <cfRule type="cellIs" dxfId="20" priority="6" operator="equal">
      <formula>3</formula>
    </cfRule>
    <cfRule type="cellIs" dxfId="19" priority="7" operator="equal">
      <formula>2</formula>
    </cfRule>
    <cfRule type="cellIs" dxfId="18" priority="8" operator="equal">
      <formula>1</formula>
    </cfRule>
  </conditionalFormatting>
  <conditionalFormatting sqref="AC5:AC25">
    <cfRule type="cellIs" dxfId="17" priority="2" operator="greaterThan">
      <formula>$AF$4</formula>
    </cfRule>
  </conditionalFormatting>
  <conditionalFormatting sqref="AC4">
    <cfRule type="cellIs" dxfId="16" priority="1" operator="greaterThan">
      <formula>$AF$4</formula>
    </cfRule>
  </conditionalFormatting>
  <pageMargins left="0" right="0" top="0.74803149606299213" bottom="0.74803149606299213" header="0.31496062992125984" footer="0.31496062992125984"/>
  <pageSetup paperSize="9" scale="8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34"/>
  <sheetViews>
    <sheetView topLeftCell="B1" zoomScaleNormal="100" workbookViewId="0">
      <pane xSplit="6" ySplit="3" topLeftCell="H4" activePane="bottomRight" state="frozen"/>
      <selection activeCell="B1" sqref="B1"/>
      <selection pane="topRight" activeCell="H1" sqref="H1"/>
      <selection pane="bottomLeft" activeCell="B4" sqref="B4"/>
      <selection pane="bottomRight" activeCell="F4" sqref="F4:F6"/>
    </sheetView>
  </sheetViews>
  <sheetFormatPr defaultRowHeight="21" x14ac:dyDescent="0.5"/>
  <cols>
    <col min="1" max="1" width="16.7109375" style="54" hidden="1" customWidth="1"/>
    <col min="2" max="2" width="12.5703125" style="54" customWidth="1"/>
    <col min="3" max="3" width="20.140625" style="54" customWidth="1"/>
    <col min="4" max="4" width="9" style="54" customWidth="1"/>
    <col min="5" max="5" width="8" style="104" customWidth="1"/>
    <col min="6" max="6" width="14.140625" style="54" customWidth="1"/>
    <col min="7" max="7" width="7.85546875" style="54" bestFit="1" customWidth="1" collapsed="1"/>
    <col min="8" max="8" width="10.140625" style="54" customWidth="1"/>
    <col min="9" max="11" width="9.140625" style="54" customWidth="1"/>
    <col min="12" max="12" width="9.140625" style="54" customWidth="1" collapsed="1"/>
    <col min="13" max="15" width="9.140625" style="54" customWidth="1"/>
    <col min="16" max="16" width="9.140625" style="54" customWidth="1" collapsed="1"/>
    <col min="17" max="18" width="9.140625" style="54" customWidth="1"/>
    <col min="19" max="19" width="9.140625" style="104" customWidth="1"/>
    <col min="20" max="22" width="9.140625" style="54" customWidth="1"/>
    <col min="23" max="23" width="9.140625" style="104" customWidth="1"/>
    <col min="24" max="25" width="9.140625" style="54" customWidth="1"/>
    <col min="26" max="16384" width="9.140625" style="54"/>
  </cols>
  <sheetData>
    <row r="1" spans="1:25" ht="28.5" thickBot="1" x14ac:dyDescent="0.55000000000000004">
      <c r="B1" s="210" t="str">
        <f>Эксперты!A1</f>
        <v>г.Нижний Новгород  Протокол эндуро гонки "Малиновое Мини-Эндуро " 3 этап    11 августа 2013 года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spans="1:25" ht="21" customHeight="1" x14ac:dyDescent="0.5">
      <c r="A2" s="55">
        <f ca="1">NOW()</f>
        <v>41499.469600462966</v>
      </c>
      <c r="B2" s="199" t="s">
        <v>12</v>
      </c>
      <c r="C2" s="197" t="s">
        <v>0</v>
      </c>
      <c r="D2" s="195" t="s">
        <v>7</v>
      </c>
      <c r="E2" s="191" t="s">
        <v>16</v>
      </c>
      <c r="F2" s="206" t="s">
        <v>13</v>
      </c>
      <c r="G2" s="178" t="s">
        <v>23</v>
      </c>
      <c r="H2" s="180" t="s">
        <v>1</v>
      </c>
      <c r="I2" s="180"/>
      <c r="J2" s="180"/>
      <c r="K2" s="181"/>
      <c r="L2" s="170" t="s">
        <v>4</v>
      </c>
      <c r="M2" s="171"/>
      <c r="N2" s="171"/>
      <c r="O2" s="173"/>
      <c r="P2" s="170" t="s">
        <v>5</v>
      </c>
      <c r="Q2" s="171"/>
      <c r="R2" s="172"/>
      <c r="S2" s="173"/>
      <c r="T2" s="170" t="s">
        <v>65</v>
      </c>
      <c r="U2" s="171"/>
      <c r="V2" s="172"/>
      <c r="W2" s="173"/>
      <c r="X2" s="208" t="s">
        <v>14</v>
      </c>
      <c r="Y2" s="209"/>
    </row>
    <row r="3" spans="1:25" ht="21.75" thickBot="1" x14ac:dyDescent="0.55000000000000004">
      <c r="B3" s="200"/>
      <c r="C3" s="198"/>
      <c r="D3" s="196"/>
      <c r="E3" s="192"/>
      <c r="F3" s="207"/>
      <c r="G3" s="179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15</v>
      </c>
      <c r="Y3" s="58" t="s">
        <v>8</v>
      </c>
    </row>
    <row r="4" spans="1:25" x14ac:dyDescent="0.5">
      <c r="B4" s="61" t="s">
        <v>17</v>
      </c>
      <c r="C4" s="108"/>
      <c r="D4" s="62"/>
      <c r="E4" s="63" t="str">
        <f>IF(F4="","",($A$2-F4)/365+0.008)</f>
        <v/>
      </c>
      <c r="F4" s="64"/>
      <c r="G4" s="109"/>
      <c r="H4" s="65"/>
      <c r="I4" s="66"/>
      <c r="J4" s="66">
        <f t="shared" ref="J4:J22" si="0">IF(I4="",10000,(I4-H4))</f>
        <v>10000</v>
      </c>
      <c r="K4" s="67" t="str">
        <f t="shared" ref="K4:K7" si="1">IF(I4="","",RANK(J4,$J$4:$J$23,1))</f>
        <v/>
      </c>
      <c r="L4" s="68"/>
      <c r="M4" s="69"/>
      <c r="N4" s="69">
        <f t="shared" ref="N4:N22" si="2">IF(M4="",10000,(M4-L4))</f>
        <v>10000</v>
      </c>
      <c r="O4" s="70" t="str">
        <f t="shared" ref="O4:O6" si="3">IF(M4="","",RANK(N4,$N$4:$N$23,1))</f>
        <v/>
      </c>
      <c r="P4" s="65"/>
      <c r="Q4" s="66"/>
      <c r="R4" s="66">
        <f t="shared" ref="R4:R22" si="4">IF(Q4="",10000,(Q4-P4))</f>
        <v>10000</v>
      </c>
      <c r="S4" s="71" t="str">
        <f>IF(Q4="","",RANK(R4,R$4:R$23,1))</f>
        <v/>
      </c>
      <c r="T4" s="65"/>
      <c r="U4" s="66"/>
      <c r="V4" s="66">
        <f t="shared" ref="V4:V22" si="5">IF(U4="",10000,(U4-T4))</f>
        <v>10000</v>
      </c>
      <c r="W4" s="71" t="str">
        <f t="shared" ref="W4:W5" si="6">IF(U4="","",RANK(V4,V$4:V$23,1))</f>
        <v/>
      </c>
      <c r="X4" s="65">
        <f>R4+N4+J4+V4</f>
        <v>40000</v>
      </c>
      <c r="Y4" s="72" t="str">
        <f>IF(H4="","DNS",IF(U4="","DNF",IF(Q4="","DNF",IF(M4="","DNF",IF(I4="","DNF",RANK(X4,$X$4:$X$23,1))))))</f>
        <v>DNS</v>
      </c>
    </row>
    <row r="5" spans="1:25" x14ac:dyDescent="0.5">
      <c r="B5" s="73" t="s">
        <v>17</v>
      </c>
      <c r="C5" s="74"/>
      <c r="D5" s="75"/>
      <c r="E5" s="76" t="str">
        <f t="shared" ref="E5:E23" si="7">IF(F5="","",($A$2-F5)/365+0.008)</f>
        <v/>
      </c>
      <c r="F5" s="77"/>
      <c r="G5" s="110"/>
      <c r="H5" s="78"/>
      <c r="I5" s="79"/>
      <c r="J5" s="79">
        <f t="shared" si="0"/>
        <v>10000</v>
      </c>
      <c r="K5" s="80" t="str">
        <f t="shared" si="1"/>
        <v/>
      </c>
      <c r="L5" s="81"/>
      <c r="M5" s="82"/>
      <c r="N5" s="82">
        <f t="shared" si="2"/>
        <v>10000</v>
      </c>
      <c r="O5" s="83" t="str">
        <f t="shared" si="3"/>
        <v/>
      </c>
      <c r="P5" s="78"/>
      <c r="Q5" s="79"/>
      <c r="R5" s="79">
        <f t="shared" si="4"/>
        <v>10000</v>
      </c>
      <c r="S5" s="84" t="str">
        <f>IF(Q5="","",RANK(R5,$R$4:$R$23,1))</f>
        <v/>
      </c>
      <c r="T5" s="78"/>
      <c r="U5" s="79"/>
      <c r="V5" s="79">
        <f t="shared" si="5"/>
        <v>10000</v>
      </c>
      <c r="W5" s="84" t="str">
        <f t="shared" si="6"/>
        <v/>
      </c>
      <c r="X5" s="78">
        <f t="shared" ref="X5:X23" si="8">R5+N5+J5+V5</f>
        <v>40000</v>
      </c>
      <c r="Y5" s="85" t="str">
        <f t="shared" ref="Y5:Y23" si="9">IF(H5="","DNS",IF(U5="","DNF",IF(Q5="","DNF",IF(M5="","DNF",IF(I5="","DNF",RANK(X5,$X$4:$X$23,1))))))</f>
        <v>DNS</v>
      </c>
    </row>
    <row r="6" spans="1:25" x14ac:dyDescent="0.5">
      <c r="B6" s="86" t="s">
        <v>77</v>
      </c>
      <c r="C6" s="87"/>
      <c r="D6" s="88"/>
      <c r="E6" s="89" t="str">
        <f t="shared" si="7"/>
        <v/>
      </c>
      <c r="F6" s="90"/>
      <c r="G6" s="111"/>
      <c r="H6" s="65"/>
      <c r="I6" s="66"/>
      <c r="J6" s="66">
        <f t="shared" si="0"/>
        <v>10000</v>
      </c>
      <c r="K6" s="67" t="str">
        <f t="shared" si="1"/>
        <v/>
      </c>
      <c r="L6" s="68"/>
      <c r="M6" s="69"/>
      <c r="N6" s="69">
        <f t="shared" si="2"/>
        <v>10000</v>
      </c>
      <c r="O6" s="70" t="str">
        <f t="shared" si="3"/>
        <v/>
      </c>
      <c r="P6" s="68"/>
      <c r="Q6" s="69"/>
      <c r="R6" s="66">
        <f t="shared" si="4"/>
        <v>10000</v>
      </c>
      <c r="S6" s="71" t="str">
        <f>IF(Q6="","",RANK(R6,R$4:R$23,1))</f>
        <v/>
      </c>
      <c r="T6" s="68"/>
      <c r="U6" s="69"/>
      <c r="V6" s="66">
        <f t="shared" si="5"/>
        <v>10000</v>
      </c>
      <c r="W6" s="71" t="str">
        <f>IF(U6="","",RANK(V6,V$4:V$23,1))</f>
        <v/>
      </c>
      <c r="X6" s="65">
        <f t="shared" si="8"/>
        <v>40000</v>
      </c>
      <c r="Y6" s="72" t="str">
        <f t="shared" si="9"/>
        <v>DNS</v>
      </c>
    </row>
    <row r="7" spans="1:25" hidden="1" x14ac:dyDescent="0.5">
      <c r="B7" s="73"/>
      <c r="C7" s="74"/>
      <c r="D7" s="75"/>
      <c r="E7" s="76" t="str">
        <f t="shared" si="7"/>
        <v/>
      </c>
      <c r="F7" s="77"/>
      <c r="G7" s="110"/>
      <c r="H7" s="78"/>
      <c r="I7" s="79"/>
      <c r="J7" s="79">
        <f t="shared" si="0"/>
        <v>10000</v>
      </c>
      <c r="K7" s="80" t="str">
        <f t="shared" si="1"/>
        <v/>
      </c>
      <c r="L7" s="81"/>
      <c r="M7" s="82"/>
      <c r="N7" s="82">
        <f t="shared" si="2"/>
        <v>10000</v>
      </c>
      <c r="O7" s="83" t="str">
        <f>IF(M7="","",RANK(N7,$N$4:$N$23,1))</f>
        <v/>
      </c>
      <c r="P7" s="78"/>
      <c r="Q7" s="79"/>
      <c r="R7" s="79">
        <f t="shared" si="4"/>
        <v>10000</v>
      </c>
      <c r="S7" s="84" t="str">
        <f>IF(Q7="","",RANK(R7,$R$4:$R$23,1))</f>
        <v/>
      </c>
      <c r="T7" s="78"/>
      <c r="U7" s="79"/>
      <c r="V7" s="79">
        <f t="shared" si="5"/>
        <v>10000</v>
      </c>
      <c r="W7" s="84" t="str">
        <f t="shared" ref="W7:W23" si="10">IF(U7="","",RANK(V7,V$4:V$23,1))</f>
        <v/>
      </c>
      <c r="X7" s="78">
        <f t="shared" si="8"/>
        <v>40000</v>
      </c>
      <c r="Y7" s="85" t="str">
        <f t="shared" si="9"/>
        <v>DNS</v>
      </c>
    </row>
    <row r="8" spans="1:25" hidden="1" x14ac:dyDescent="0.5">
      <c r="B8" s="86"/>
      <c r="C8" s="87"/>
      <c r="D8" s="88"/>
      <c r="E8" s="89" t="str">
        <f t="shared" si="7"/>
        <v/>
      </c>
      <c r="F8" s="90"/>
      <c r="G8" s="111"/>
      <c r="H8" s="65"/>
      <c r="I8" s="66"/>
      <c r="J8" s="66">
        <f t="shared" si="0"/>
        <v>10000</v>
      </c>
      <c r="K8" s="67" t="str">
        <f>IF(I8="","",RANK(J8,$J$4:$J$23,1))</f>
        <v/>
      </c>
      <c r="L8" s="68"/>
      <c r="M8" s="69"/>
      <c r="N8" s="69">
        <f t="shared" si="2"/>
        <v>10000</v>
      </c>
      <c r="O8" s="70" t="str">
        <f t="shared" ref="O8:O23" si="11">IF(M8="","",RANK(N8,$N$4:$N$23,1))</f>
        <v/>
      </c>
      <c r="P8" s="65"/>
      <c r="Q8" s="66"/>
      <c r="R8" s="66">
        <f t="shared" si="4"/>
        <v>10000</v>
      </c>
      <c r="S8" s="71" t="str">
        <f t="shared" ref="S8:S23" si="12">IF(Q8="","",RANK(R8,$R$4:$R$23,1))</f>
        <v/>
      </c>
      <c r="T8" s="65"/>
      <c r="U8" s="66"/>
      <c r="V8" s="66">
        <f t="shared" si="5"/>
        <v>10000</v>
      </c>
      <c r="W8" s="71" t="str">
        <f t="shared" si="10"/>
        <v/>
      </c>
      <c r="X8" s="65">
        <f t="shared" si="8"/>
        <v>40000</v>
      </c>
      <c r="Y8" s="72" t="str">
        <f t="shared" si="9"/>
        <v>DNS</v>
      </c>
    </row>
    <row r="9" spans="1:25" hidden="1" x14ac:dyDescent="0.5">
      <c r="B9" s="73"/>
      <c r="C9" s="74"/>
      <c r="D9" s="75"/>
      <c r="E9" s="76" t="str">
        <f t="shared" si="7"/>
        <v/>
      </c>
      <c r="F9" s="77"/>
      <c r="G9" s="110"/>
      <c r="H9" s="78"/>
      <c r="I9" s="79"/>
      <c r="J9" s="79">
        <f t="shared" si="0"/>
        <v>10000</v>
      </c>
      <c r="K9" s="80" t="str">
        <f t="shared" ref="K9:K23" si="13">IF(I9="","",RANK(J9,$J$4:$J$23,1))</f>
        <v/>
      </c>
      <c r="L9" s="81"/>
      <c r="M9" s="82"/>
      <c r="N9" s="82">
        <f t="shared" si="2"/>
        <v>10000</v>
      </c>
      <c r="O9" s="83" t="str">
        <f t="shared" si="11"/>
        <v/>
      </c>
      <c r="P9" s="78"/>
      <c r="Q9" s="79"/>
      <c r="R9" s="79">
        <f t="shared" si="4"/>
        <v>10000</v>
      </c>
      <c r="S9" s="84" t="str">
        <f t="shared" si="12"/>
        <v/>
      </c>
      <c r="T9" s="78"/>
      <c r="U9" s="79"/>
      <c r="V9" s="79">
        <f t="shared" si="5"/>
        <v>10000</v>
      </c>
      <c r="W9" s="84" t="str">
        <f t="shared" si="10"/>
        <v/>
      </c>
      <c r="X9" s="78">
        <f t="shared" si="8"/>
        <v>40000</v>
      </c>
      <c r="Y9" s="85" t="str">
        <f t="shared" si="9"/>
        <v>DNS</v>
      </c>
    </row>
    <row r="10" spans="1:25" hidden="1" x14ac:dyDescent="0.5">
      <c r="B10" s="86"/>
      <c r="C10" s="87"/>
      <c r="D10" s="88"/>
      <c r="E10" s="89" t="str">
        <f t="shared" si="7"/>
        <v/>
      </c>
      <c r="F10" s="90"/>
      <c r="G10" s="111"/>
      <c r="H10" s="65"/>
      <c r="I10" s="66"/>
      <c r="J10" s="66">
        <f t="shared" si="0"/>
        <v>10000</v>
      </c>
      <c r="K10" s="67" t="str">
        <f t="shared" si="13"/>
        <v/>
      </c>
      <c r="L10" s="68"/>
      <c r="M10" s="69"/>
      <c r="N10" s="69">
        <f t="shared" si="2"/>
        <v>10000</v>
      </c>
      <c r="O10" s="70" t="str">
        <f t="shared" si="11"/>
        <v/>
      </c>
      <c r="P10" s="65"/>
      <c r="Q10" s="66"/>
      <c r="R10" s="66">
        <f t="shared" si="4"/>
        <v>10000</v>
      </c>
      <c r="S10" s="71" t="str">
        <f t="shared" si="12"/>
        <v/>
      </c>
      <c r="T10" s="65"/>
      <c r="U10" s="66"/>
      <c r="V10" s="66">
        <f t="shared" si="5"/>
        <v>10000</v>
      </c>
      <c r="W10" s="71" t="str">
        <f t="shared" si="10"/>
        <v/>
      </c>
      <c r="X10" s="65">
        <f t="shared" si="8"/>
        <v>40000</v>
      </c>
      <c r="Y10" s="72" t="str">
        <f t="shared" si="9"/>
        <v>DNS</v>
      </c>
    </row>
    <row r="11" spans="1:25" hidden="1" x14ac:dyDescent="0.5">
      <c r="B11" s="73"/>
      <c r="C11" s="74"/>
      <c r="D11" s="75"/>
      <c r="E11" s="76" t="str">
        <f t="shared" si="7"/>
        <v/>
      </c>
      <c r="F11" s="77"/>
      <c r="G11" s="110"/>
      <c r="H11" s="78"/>
      <c r="I11" s="79"/>
      <c r="J11" s="79">
        <f t="shared" si="0"/>
        <v>10000</v>
      </c>
      <c r="K11" s="80" t="str">
        <f t="shared" si="13"/>
        <v/>
      </c>
      <c r="L11" s="81"/>
      <c r="M11" s="82"/>
      <c r="N11" s="82">
        <f t="shared" si="2"/>
        <v>10000</v>
      </c>
      <c r="O11" s="83" t="str">
        <f t="shared" si="11"/>
        <v/>
      </c>
      <c r="P11" s="78"/>
      <c r="Q11" s="79"/>
      <c r="R11" s="79">
        <f t="shared" si="4"/>
        <v>10000</v>
      </c>
      <c r="S11" s="84" t="str">
        <f t="shared" si="12"/>
        <v/>
      </c>
      <c r="T11" s="78"/>
      <c r="U11" s="79"/>
      <c r="V11" s="79">
        <f t="shared" si="5"/>
        <v>10000</v>
      </c>
      <c r="W11" s="84" t="str">
        <f t="shared" si="10"/>
        <v/>
      </c>
      <c r="X11" s="78">
        <f t="shared" si="8"/>
        <v>40000</v>
      </c>
      <c r="Y11" s="85" t="str">
        <f t="shared" si="9"/>
        <v>DNS</v>
      </c>
    </row>
    <row r="12" spans="1:25" hidden="1" x14ac:dyDescent="0.5">
      <c r="B12" s="86"/>
      <c r="C12" s="87"/>
      <c r="D12" s="88"/>
      <c r="E12" s="89" t="str">
        <f t="shared" si="7"/>
        <v/>
      </c>
      <c r="F12" s="90"/>
      <c r="G12" s="111"/>
      <c r="H12" s="65"/>
      <c r="I12" s="66"/>
      <c r="J12" s="66">
        <f t="shared" si="0"/>
        <v>10000</v>
      </c>
      <c r="K12" s="67" t="str">
        <f t="shared" si="13"/>
        <v/>
      </c>
      <c r="L12" s="68"/>
      <c r="M12" s="69"/>
      <c r="N12" s="69">
        <f t="shared" si="2"/>
        <v>10000</v>
      </c>
      <c r="O12" s="70" t="str">
        <f t="shared" si="11"/>
        <v/>
      </c>
      <c r="P12" s="65"/>
      <c r="Q12" s="66"/>
      <c r="R12" s="66">
        <f t="shared" si="4"/>
        <v>10000</v>
      </c>
      <c r="S12" s="71" t="str">
        <f t="shared" si="12"/>
        <v/>
      </c>
      <c r="T12" s="65"/>
      <c r="U12" s="66"/>
      <c r="V12" s="66">
        <f t="shared" si="5"/>
        <v>10000</v>
      </c>
      <c r="W12" s="71" t="str">
        <f t="shared" si="10"/>
        <v/>
      </c>
      <c r="X12" s="65">
        <f t="shared" si="8"/>
        <v>40000</v>
      </c>
      <c r="Y12" s="72" t="str">
        <f t="shared" si="9"/>
        <v>DNS</v>
      </c>
    </row>
    <row r="13" spans="1:25" hidden="1" x14ac:dyDescent="0.5">
      <c r="B13" s="73"/>
      <c r="C13" s="74"/>
      <c r="D13" s="75"/>
      <c r="E13" s="76" t="str">
        <f t="shared" si="7"/>
        <v/>
      </c>
      <c r="F13" s="77"/>
      <c r="G13" s="110"/>
      <c r="H13" s="78"/>
      <c r="I13" s="79"/>
      <c r="J13" s="79">
        <f t="shared" si="0"/>
        <v>10000</v>
      </c>
      <c r="K13" s="80" t="str">
        <f t="shared" si="13"/>
        <v/>
      </c>
      <c r="L13" s="81"/>
      <c r="M13" s="82"/>
      <c r="N13" s="82">
        <f t="shared" si="2"/>
        <v>10000</v>
      </c>
      <c r="O13" s="83" t="str">
        <f t="shared" si="11"/>
        <v/>
      </c>
      <c r="P13" s="78"/>
      <c r="Q13" s="79"/>
      <c r="R13" s="79">
        <f t="shared" si="4"/>
        <v>10000</v>
      </c>
      <c r="S13" s="84" t="str">
        <f t="shared" si="12"/>
        <v/>
      </c>
      <c r="T13" s="78"/>
      <c r="U13" s="79"/>
      <c r="V13" s="79">
        <f t="shared" si="5"/>
        <v>10000</v>
      </c>
      <c r="W13" s="84" t="str">
        <f t="shared" si="10"/>
        <v/>
      </c>
      <c r="X13" s="78">
        <f t="shared" si="8"/>
        <v>40000</v>
      </c>
      <c r="Y13" s="85" t="str">
        <f t="shared" si="9"/>
        <v>DNS</v>
      </c>
    </row>
    <row r="14" spans="1:25" hidden="1" x14ac:dyDescent="0.5">
      <c r="B14" s="86"/>
      <c r="C14" s="87"/>
      <c r="D14" s="88"/>
      <c r="E14" s="89" t="str">
        <f t="shared" si="7"/>
        <v/>
      </c>
      <c r="F14" s="90"/>
      <c r="G14" s="111"/>
      <c r="H14" s="65"/>
      <c r="I14" s="66"/>
      <c r="J14" s="66">
        <f t="shared" si="0"/>
        <v>10000</v>
      </c>
      <c r="K14" s="67" t="str">
        <f t="shared" si="13"/>
        <v/>
      </c>
      <c r="L14" s="68"/>
      <c r="M14" s="69"/>
      <c r="N14" s="69">
        <f t="shared" si="2"/>
        <v>10000</v>
      </c>
      <c r="O14" s="70" t="str">
        <f t="shared" si="11"/>
        <v/>
      </c>
      <c r="P14" s="65"/>
      <c r="Q14" s="66"/>
      <c r="R14" s="66">
        <f t="shared" si="4"/>
        <v>10000</v>
      </c>
      <c r="S14" s="71" t="str">
        <f t="shared" si="12"/>
        <v/>
      </c>
      <c r="T14" s="65"/>
      <c r="U14" s="66"/>
      <c r="V14" s="66">
        <f t="shared" si="5"/>
        <v>10000</v>
      </c>
      <c r="W14" s="71" t="str">
        <f t="shared" si="10"/>
        <v/>
      </c>
      <c r="X14" s="65">
        <f t="shared" si="8"/>
        <v>40000</v>
      </c>
      <c r="Y14" s="72" t="str">
        <f t="shared" si="9"/>
        <v>DNS</v>
      </c>
    </row>
    <row r="15" spans="1:25" hidden="1" x14ac:dyDescent="0.5">
      <c r="B15" s="73"/>
      <c r="C15" s="74"/>
      <c r="D15" s="75"/>
      <c r="E15" s="76" t="str">
        <f t="shared" si="7"/>
        <v/>
      </c>
      <c r="F15" s="77"/>
      <c r="G15" s="110"/>
      <c r="H15" s="78"/>
      <c r="I15" s="79"/>
      <c r="J15" s="79">
        <f t="shared" si="0"/>
        <v>10000</v>
      </c>
      <c r="K15" s="80" t="str">
        <f t="shared" si="13"/>
        <v/>
      </c>
      <c r="L15" s="81"/>
      <c r="M15" s="82"/>
      <c r="N15" s="82">
        <f t="shared" si="2"/>
        <v>10000</v>
      </c>
      <c r="O15" s="83" t="str">
        <f t="shared" si="11"/>
        <v/>
      </c>
      <c r="P15" s="78"/>
      <c r="Q15" s="79"/>
      <c r="R15" s="79">
        <f t="shared" si="4"/>
        <v>10000</v>
      </c>
      <c r="S15" s="84" t="str">
        <f t="shared" si="12"/>
        <v/>
      </c>
      <c r="T15" s="78"/>
      <c r="U15" s="79"/>
      <c r="V15" s="79">
        <f t="shared" si="5"/>
        <v>10000</v>
      </c>
      <c r="W15" s="84" t="str">
        <f t="shared" si="10"/>
        <v/>
      </c>
      <c r="X15" s="78">
        <f t="shared" si="8"/>
        <v>40000</v>
      </c>
      <c r="Y15" s="85" t="str">
        <f t="shared" si="9"/>
        <v>DNS</v>
      </c>
    </row>
    <row r="16" spans="1:25" hidden="1" x14ac:dyDescent="0.5">
      <c r="B16" s="86"/>
      <c r="C16" s="87"/>
      <c r="D16" s="88"/>
      <c r="E16" s="89" t="str">
        <f t="shared" si="7"/>
        <v/>
      </c>
      <c r="F16" s="90"/>
      <c r="G16" s="111"/>
      <c r="H16" s="65"/>
      <c r="I16" s="66"/>
      <c r="J16" s="66">
        <f t="shared" si="0"/>
        <v>10000</v>
      </c>
      <c r="K16" s="67" t="str">
        <f t="shared" si="13"/>
        <v/>
      </c>
      <c r="L16" s="68"/>
      <c r="M16" s="69"/>
      <c r="N16" s="69">
        <f t="shared" si="2"/>
        <v>10000</v>
      </c>
      <c r="O16" s="70" t="str">
        <f t="shared" si="11"/>
        <v/>
      </c>
      <c r="P16" s="65"/>
      <c r="Q16" s="66"/>
      <c r="R16" s="66">
        <f t="shared" si="4"/>
        <v>10000</v>
      </c>
      <c r="S16" s="71" t="str">
        <f t="shared" si="12"/>
        <v/>
      </c>
      <c r="T16" s="65"/>
      <c r="U16" s="66"/>
      <c r="V16" s="66">
        <f t="shared" si="5"/>
        <v>10000</v>
      </c>
      <c r="W16" s="71" t="str">
        <f t="shared" si="10"/>
        <v/>
      </c>
      <c r="X16" s="65">
        <f t="shared" si="8"/>
        <v>40000</v>
      </c>
      <c r="Y16" s="72" t="str">
        <f t="shared" si="9"/>
        <v>DNS</v>
      </c>
    </row>
    <row r="17" spans="2:25" hidden="1" x14ac:dyDescent="0.5">
      <c r="B17" s="73"/>
      <c r="C17" s="74"/>
      <c r="D17" s="75"/>
      <c r="E17" s="76" t="str">
        <f t="shared" si="7"/>
        <v/>
      </c>
      <c r="F17" s="77"/>
      <c r="G17" s="110"/>
      <c r="H17" s="78"/>
      <c r="I17" s="79"/>
      <c r="J17" s="79">
        <f t="shared" si="0"/>
        <v>10000</v>
      </c>
      <c r="K17" s="80" t="str">
        <f t="shared" si="13"/>
        <v/>
      </c>
      <c r="L17" s="81"/>
      <c r="M17" s="82"/>
      <c r="N17" s="82">
        <f t="shared" si="2"/>
        <v>10000</v>
      </c>
      <c r="O17" s="83" t="str">
        <f t="shared" si="11"/>
        <v/>
      </c>
      <c r="P17" s="78"/>
      <c r="Q17" s="79"/>
      <c r="R17" s="79">
        <f t="shared" si="4"/>
        <v>10000</v>
      </c>
      <c r="S17" s="84" t="str">
        <f t="shared" si="12"/>
        <v/>
      </c>
      <c r="T17" s="78"/>
      <c r="U17" s="79"/>
      <c r="V17" s="79">
        <f t="shared" si="5"/>
        <v>10000</v>
      </c>
      <c r="W17" s="84" t="str">
        <f t="shared" si="10"/>
        <v/>
      </c>
      <c r="X17" s="78">
        <f t="shared" si="8"/>
        <v>40000</v>
      </c>
      <c r="Y17" s="85" t="str">
        <f t="shared" si="9"/>
        <v>DNS</v>
      </c>
    </row>
    <row r="18" spans="2:25" hidden="1" x14ac:dyDescent="0.5">
      <c r="B18" s="86"/>
      <c r="C18" s="87"/>
      <c r="D18" s="88"/>
      <c r="E18" s="89" t="str">
        <f t="shared" si="7"/>
        <v/>
      </c>
      <c r="F18" s="90"/>
      <c r="G18" s="111"/>
      <c r="H18" s="65"/>
      <c r="I18" s="66"/>
      <c r="J18" s="66">
        <f t="shared" si="0"/>
        <v>10000</v>
      </c>
      <c r="K18" s="67" t="str">
        <f t="shared" si="13"/>
        <v/>
      </c>
      <c r="L18" s="68"/>
      <c r="M18" s="69"/>
      <c r="N18" s="69">
        <f t="shared" si="2"/>
        <v>10000</v>
      </c>
      <c r="O18" s="70" t="str">
        <f t="shared" si="11"/>
        <v/>
      </c>
      <c r="P18" s="65"/>
      <c r="Q18" s="66"/>
      <c r="R18" s="66">
        <f t="shared" si="4"/>
        <v>10000</v>
      </c>
      <c r="S18" s="71" t="str">
        <f t="shared" si="12"/>
        <v/>
      </c>
      <c r="T18" s="65"/>
      <c r="U18" s="66"/>
      <c r="V18" s="66">
        <f t="shared" si="5"/>
        <v>10000</v>
      </c>
      <c r="W18" s="71" t="str">
        <f t="shared" si="10"/>
        <v/>
      </c>
      <c r="X18" s="65">
        <f t="shared" si="8"/>
        <v>40000</v>
      </c>
      <c r="Y18" s="72" t="str">
        <f t="shared" si="9"/>
        <v>DNS</v>
      </c>
    </row>
    <row r="19" spans="2:25" hidden="1" x14ac:dyDescent="0.5">
      <c r="B19" s="73"/>
      <c r="C19" s="74"/>
      <c r="D19" s="75"/>
      <c r="E19" s="76" t="str">
        <f t="shared" ref="E19:E20" si="14">IF(F19="","",($A$2-F19)/365+0.008)</f>
        <v/>
      </c>
      <c r="F19" s="77"/>
      <c r="G19" s="110"/>
      <c r="H19" s="78"/>
      <c r="I19" s="79"/>
      <c r="J19" s="79">
        <f t="shared" ref="J19:J20" si="15">IF(I19="",10000,(I19-H19))</f>
        <v>10000</v>
      </c>
      <c r="K19" s="80" t="str">
        <f t="shared" ref="K19:K20" si="16">IF(I19="","",RANK(J19,$J$4:$J$23,1))</f>
        <v/>
      </c>
      <c r="L19" s="81"/>
      <c r="M19" s="82"/>
      <c r="N19" s="82">
        <f t="shared" ref="N19:N20" si="17">IF(M19="",10000,(M19-L19))</f>
        <v>10000</v>
      </c>
      <c r="O19" s="83" t="str">
        <f t="shared" ref="O19:O20" si="18">IF(M19="","",RANK(N19,$N$4:$N$23,1))</f>
        <v/>
      </c>
      <c r="P19" s="78"/>
      <c r="Q19" s="79"/>
      <c r="R19" s="79">
        <f t="shared" ref="R19:R20" si="19">IF(Q19="",10000,(Q19-P19))</f>
        <v>10000</v>
      </c>
      <c r="S19" s="84" t="str">
        <f t="shared" ref="S19:S20" si="20">IF(Q19="","",RANK(R19,$R$4:$R$23,1))</f>
        <v/>
      </c>
      <c r="T19" s="78"/>
      <c r="U19" s="79"/>
      <c r="V19" s="79">
        <f t="shared" ref="V19:V20" si="21">IF(U19="",10000,(U19-T19))</f>
        <v>10000</v>
      </c>
      <c r="W19" s="84" t="str">
        <f t="shared" si="10"/>
        <v/>
      </c>
      <c r="X19" s="78">
        <f t="shared" si="8"/>
        <v>40000</v>
      </c>
      <c r="Y19" s="85" t="str">
        <f t="shared" ref="Y19:Y20" si="22">IF(H19="","DNS",IF(U19="","DNF",IF(Q19="","DNF",IF(M19="","DNF",IF(I19="","DNF",RANK(X19,$X$4:$X$23,1))))))</f>
        <v>DNS</v>
      </c>
    </row>
    <row r="20" spans="2:25" hidden="1" x14ac:dyDescent="0.5">
      <c r="B20" s="86"/>
      <c r="C20" s="87"/>
      <c r="D20" s="88"/>
      <c r="E20" s="89" t="str">
        <f t="shared" si="14"/>
        <v/>
      </c>
      <c r="F20" s="90"/>
      <c r="G20" s="111"/>
      <c r="H20" s="65"/>
      <c r="I20" s="66"/>
      <c r="J20" s="66">
        <f t="shared" si="15"/>
        <v>10000</v>
      </c>
      <c r="K20" s="67" t="str">
        <f t="shared" si="16"/>
        <v/>
      </c>
      <c r="L20" s="68"/>
      <c r="M20" s="69"/>
      <c r="N20" s="69">
        <f t="shared" si="17"/>
        <v>10000</v>
      </c>
      <c r="O20" s="70" t="str">
        <f t="shared" si="18"/>
        <v/>
      </c>
      <c r="P20" s="65"/>
      <c r="Q20" s="66"/>
      <c r="R20" s="66">
        <f t="shared" si="19"/>
        <v>10000</v>
      </c>
      <c r="S20" s="71" t="str">
        <f t="shared" si="20"/>
        <v/>
      </c>
      <c r="T20" s="65"/>
      <c r="U20" s="66"/>
      <c r="V20" s="66">
        <f t="shared" si="21"/>
        <v>10000</v>
      </c>
      <c r="W20" s="71" t="str">
        <f t="shared" si="10"/>
        <v/>
      </c>
      <c r="X20" s="65">
        <f t="shared" si="8"/>
        <v>40000</v>
      </c>
      <c r="Y20" s="72" t="str">
        <f t="shared" si="22"/>
        <v>DNS</v>
      </c>
    </row>
    <row r="21" spans="2:25" hidden="1" x14ac:dyDescent="0.5">
      <c r="B21" s="73"/>
      <c r="C21" s="74"/>
      <c r="D21" s="75"/>
      <c r="E21" s="76" t="str">
        <f t="shared" si="7"/>
        <v/>
      </c>
      <c r="F21" s="77"/>
      <c r="G21" s="110"/>
      <c r="H21" s="78"/>
      <c r="I21" s="79"/>
      <c r="J21" s="79">
        <f t="shared" si="0"/>
        <v>10000</v>
      </c>
      <c r="K21" s="80" t="str">
        <f t="shared" si="13"/>
        <v/>
      </c>
      <c r="L21" s="81"/>
      <c r="M21" s="82"/>
      <c r="N21" s="82">
        <f t="shared" si="2"/>
        <v>10000</v>
      </c>
      <c r="O21" s="83" t="str">
        <f t="shared" si="11"/>
        <v/>
      </c>
      <c r="P21" s="78"/>
      <c r="Q21" s="79"/>
      <c r="R21" s="79">
        <f t="shared" si="4"/>
        <v>10000</v>
      </c>
      <c r="S21" s="84" t="str">
        <f t="shared" si="12"/>
        <v/>
      </c>
      <c r="T21" s="78"/>
      <c r="U21" s="79"/>
      <c r="V21" s="79">
        <f t="shared" si="5"/>
        <v>10000</v>
      </c>
      <c r="W21" s="84" t="str">
        <f t="shared" si="10"/>
        <v/>
      </c>
      <c r="X21" s="78">
        <f t="shared" si="8"/>
        <v>40000</v>
      </c>
      <c r="Y21" s="85" t="str">
        <f t="shared" si="9"/>
        <v>DNS</v>
      </c>
    </row>
    <row r="22" spans="2:25" hidden="1" x14ac:dyDescent="0.5">
      <c r="B22" s="86"/>
      <c r="C22" s="87"/>
      <c r="D22" s="88"/>
      <c r="E22" s="89" t="str">
        <f t="shared" si="7"/>
        <v/>
      </c>
      <c r="F22" s="90"/>
      <c r="G22" s="111"/>
      <c r="H22" s="65"/>
      <c r="I22" s="66"/>
      <c r="J22" s="66">
        <f t="shared" si="0"/>
        <v>10000</v>
      </c>
      <c r="K22" s="67" t="str">
        <f t="shared" si="13"/>
        <v/>
      </c>
      <c r="L22" s="68"/>
      <c r="M22" s="69"/>
      <c r="N22" s="69">
        <f t="shared" si="2"/>
        <v>10000</v>
      </c>
      <c r="O22" s="70" t="str">
        <f t="shared" si="11"/>
        <v/>
      </c>
      <c r="P22" s="65"/>
      <c r="Q22" s="66"/>
      <c r="R22" s="66">
        <f t="shared" si="4"/>
        <v>10000</v>
      </c>
      <c r="S22" s="71" t="str">
        <f t="shared" si="12"/>
        <v/>
      </c>
      <c r="T22" s="65"/>
      <c r="U22" s="66"/>
      <c r="V22" s="66">
        <f t="shared" si="5"/>
        <v>10000</v>
      </c>
      <c r="W22" s="71" t="str">
        <f t="shared" si="10"/>
        <v/>
      </c>
      <c r="X22" s="65">
        <f t="shared" si="8"/>
        <v>40000</v>
      </c>
      <c r="Y22" s="72" t="str">
        <f t="shared" si="9"/>
        <v>DNS</v>
      </c>
    </row>
    <row r="23" spans="2:25" ht="21.75" hidden="1" thickBot="1" x14ac:dyDescent="0.55000000000000004">
      <c r="B23" s="91"/>
      <c r="C23" s="92"/>
      <c r="D23" s="93"/>
      <c r="E23" s="94" t="str">
        <f t="shared" si="7"/>
        <v/>
      </c>
      <c r="F23" s="95"/>
      <c r="G23" s="112"/>
      <c r="H23" s="96"/>
      <c r="I23" s="97"/>
      <c r="J23" s="97">
        <f>IF(I23="",10000,(I23-H23))</f>
        <v>10000</v>
      </c>
      <c r="K23" s="98" t="str">
        <f t="shared" si="13"/>
        <v/>
      </c>
      <c r="L23" s="96"/>
      <c r="M23" s="97"/>
      <c r="N23" s="97">
        <f>IF(M23="",10000,(M23-L23))</f>
        <v>10000</v>
      </c>
      <c r="O23" s="99" t="str">
        <f t="shared" si="11"/>
        <v/>
      </c>
      <c r="P23" s="100"/>
      <c r="Q23" s="101"/>
      <c r="R23" s="97">
        <f>IF(Q23="",10000,(Q23-P23))</f>
        <v>10000</v>
      </c>
      <c r="S23" s="102" t="str">
        <f t="shared" si="12"/>
        <v/>
      </c>
      <c r="T23" s="100"/>
      <c r="U23" s="101"/>
      <c r="V23" s="97">
        <f>IF(U23="",10000,(U23-T23))</f>
        <v>10000</v>
      </c>
      <c r="W23" s="102" t="str">
        <f t="shared" si="10"/>
        <v/>
      </c>
      <c r="X23" s="100">
        <f t="shared" si="8"/>
        <v>40000</v>
      </c>
      <c r="Y23" s="103" t="str">
        <f t="shared" si="9"/>
        <v>DNS</v>
      </c>
    </row>
    <row r="24" spans="2:25" hidden="1" x14ac:dyDescent="0.5"/>
    <row r="25" spans="2:25" x14ac:dyDescent="0.5">
      <c r="X25" s="54" t="s">
        <v>124</v>
      </c>
    </row>
    <row r="26" spans="2:25" x14ac:dyDescent="0.5">
      <c r="X26" s="54" t="s">
        <v>125</v>
      </c>
    </row>
    <row r="33" s="54" customFormat="1" x14ac:dyDescent="0.5"/>
    <row r="34" s="54" customFormat="1" x14ac:dyDescent="0.5"/>
  </sheetData>
  <sheetProtection sheet="1" objects="1" scenarios="1" formatColumns="0" autoFilter="0"/>
  <autoFilter ref="C2:C23"/>
  <mergeCells count="12">
    <mergeCell ref="P2:S2"/>
    <mergeCell ref="X2:Y2"/>
    <mergeCell ref="B2:B3"/>
    <mergeCell ref="B1:Y1"/>
    <mergeCell ref="C2:C3"/>
    <mergeCell ref="D2:D3"/>
    <mergeCell ref="E2:E3"/>
    <mergeCell ref="F2:F3"/>
    <mergeCell ref="H2:K2"/>
    <mergeCell ref="L2:O2"/>
    <mergeCell ref="T2:W2"/>
    <mergeCell ref="G2:G3"/>
  </mergeCells>
  <conditionalFormatting sqref="Y4">
    <cfRule type="cellIs" dxfId="15" priority="10" operator="equal">
      <formula>1</formula>
    </cfRule>
  </conditionalFormatting>
  <conditionalFormatting sqref="Y4:Y18 Y21:Y23">
    <cfRule type="cellIs" dxfId="14" priority="7" operator="equal">
      <formula>3</formula>
    </cfRule>
    <cfRule type="cellIs" dxfId="13" priority="8" operator="equal">
      <formula>2</formula>
    </cfRule>
    <cfRule type="cellIs" dxfId="12" priority="9" operator="equal">
      <formula>1</formula>
    </cfRule>
  </conditionalFormatting>
  <conditionalFormatting sqref="E4:E18 E21:E23">
    <cfRule type="cellIs" dxfId="11" priority="6" operator="lessThan">
      <formula>17</formula>
    </cfRule>
  </conditionalFormatting>
  <conditionalFormatting sqref="Y19:Y20">
    <cfRule type="cellIs" dxfId="10" priority="2" operator="equal">
      <formula>3</formula>
    </cfRule>
    <cfRule type="cellIs" dxfId="9" priority="3" operator="equal">
      <formula>2</formula>
    </cfRule>
    <cfRule type="cellIs" dxfId="8" priority="4" operator="equal">
      <formula>1</formula>
    </cfRule>
  </conditionalFormatting>
  <conditionalFormatting sqref="E19:E20">
    <cfRule type="cellIs" dxfId="7" priority="1" operator="lessThan">
      <formula>17</formula>
    </cfRule>
  </conditionalFormatting>
  <pageMargins left="0" right="0" top="0.74803149606299213" bottom="0.74803149606299213" header="0.31496062992125984" footer="0.31496062992125984"/>
  <pageSetup paperSize="9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7"/>
  <sheetViews>
    <sheetView topLeftCell="B1" workbookViewId="0">
      <pane ySplit="2" topLeftCell="A9" activePane="bottomLeft" state="frozen"/>
      <selection pane="bottomLeft" activeCell="B21" sqref="A21:XFD21"/>
    </sheetView>
  </sheetViews>
  <sheetFormatPr defaultRowHeight="21" x14ac:dyDescent="0.5"/>
  <cols>
    <col min="1" max="1" width="3.28515625" style="1" hidden="1" customWidth="1"/>
    <col min="2" max="2" width="37" style="1" bestFit="1" customWidth="1"/>
    <col min="3" max="3" width="12.140625" style="1" bestFit="1" customWidth="1"/>
    <col min="4" max="4" width="9.28515625" style="1" bestFit="1" customWidth="1"/>
    <col min="5" max="5" width="13.42578125" style="43" hidden="1" customWidth="1"/>
    <col min="6" max="6" width="11.5703125" style="1" bestFit="1" customWidth="1"/>
    <col min="7" max="7" width="10.28515625" style="1" bestFit="1" customWidth="1"/>
    <col min="8" max="8" width="13.140625" style="1" customWidth="1"/>
    <col min="9" max="9" width="9.140625" style="1" bestFit="1" customWidth="1"/>
    <col min="10" max="10" width="7.28515625" style="2" bestFit="1" customWidth="1"/>
    <col min="11" max="11" width="19.7109375" style="2" customWidth="1"/>
    <col min="12" max="16384" width="9.140625" style="1"/>
  </cols>
  <sheetData>
    <row r="1" spans="1:11" ht="22.5" x14ac:dyDescent="0.5">
      <c r="B1" s="212" t="str">
        <f>Эксперты!A1</f>
        <v>г.Нижний Новгород  Протокол эндуро гонки "Малиновое Мини-Эндуро " 3 этап    11 августа 2013 года</v>
      </c>
      <c r="C1" s="213"/>
      <c r="D1" s="213"/>
      <c r="E1" s="213"/>
      <c r="F1" s="213"/>
      <c r="G1" s="213"/>
      <c r="H1" s="213"/>
      <c r="I1" s="213"/>
      <c r="J1" s="214"/>
      <c r="K1" s="1"/>
    </row>
    <row r="2" spans="1:11" s="2" customFormat="1" ht="41.25" customHeight="1" x14ac:dyDescent="0.25">
      <c r="B2" s="18" t="s">
        <v>9</v>
      </c>
      <c r="C2" s="18" t="s">
        <v>7</v>
      </c>
      <c r="D2" s="18" t="s">
        <v>23</v>
      </c>
      <c r="E2" s="35" t="s">
        <v>28</v>
      </c>
      <c r="F2" s="18" t="s">
        <v>12</v>
      </c>
      <c r="G2" s="18" t="s">
        <v>10</v>
      </c>
      <c r="H2" s="18" t="s">
        <v>11</v>
      </c>
      <c r="I2" s="36" t="s">
        <v>29</v>
      </c>
      <c r="J2" s="36" t="s">
        <v>30</v>
      </c>
      <c r="K2" s="36"/>
    </row>
    <row r="3" spans="1:11" x14ac:dyDescent="0.5">
      <c r="A3" s="1">
        <v>1</v>
      </c>
      <c r="B3" s="3" t="str">
        <f>IF(Эксперты!C4=0,"",Эксперты!C4)</f>
        <v>Косков Александр</v>
      </c>
      <c r="C3" s="3" t="str">
        <f>IF(Эксперты!D4=0,"",Эксперты!D4)</f>
        <v/>
      </c>
      <c r="D3" s="17">
        <f ca="1">IF(Эксперты!E4=0,"",Эксперты!E4)</f>
        <v>28.642163288939631</v>
      </c>
      <c r="E3" s="37">
        <f>IF(Эксперты!G4=0,"",Эксперты!F4)</f>
        <v>31048</v>
      </c>
      <c r="F3" s="3" t="str">
        <f>IF(Эксперты!B4=0,"",Эксперты!B4)</f>
        <v>Н.Новгород</v>
      </c>
      <c r="G3" s="3" t="s">
        <v>18</v>
      </c>
      <c r="H3" s="4">
        <f>IF(Эксперты!V4&gt;0.159722222222222,"",Эксперты!V4)</f>
        <v>1.8402777777777324E-3</v>
      </c>
      <c r="I3" s="5">
        <f>IF(Эксперты!W4="","",Эксперты!W4)</f>
        <v>2</v>
      </c>
      <c r="J3" s="16" t="e">
        <f>IF(Эксперты!W4="DNF","DNF",IF(Эксперты!W4="DNS","DNS",IF(H3="","",RANK(H3,$H$3:$H$56,1))))</f>
        <v>#REF!</v>
      </c>
      <c r="K3" s="16"/>
    </row>
    <row r="4" spans="1:11" x14ac:dyDescent="0.5">
      <c r="A4" s="1">
        <v>2</v>
      </c>
      <c r="B4" s="9" t="str">
        <f>IF(Эксперты!C5=0,"",Эксперты!C5)</f>
        <v>Коробейников Александр</v>
      </c>
      <c r="C4" s="9" t="str">
        <f>IF(Эксперты!D5=0,"",Эксперты!D5)</f>
        <v/>
      </c>
      <c r="D4" s="18">
        <f ca="1">IF(Эксперты!E5=0,"",Эксперты!E5)</f>
        <v>24.639423562912235</v>
      </c>
      <c r="E4" s="35">
        <f>IF(Эксперты!G5=0,"",Эксперты!F5)</f>
        <v>32509</v>
      </c>
      <c r="F4" s="9" t="str">
        <f>IF(Эксперты!B5=0,"",Эксперты!B5)</f>
        <v>Н.Новгород</v>
      </c>
      <c r="G4" s="9" t="s">
        <v>18</v>
      </c>
      <c r="H4" s="10">
        <f>IF(Эксперты!V5&gt;0.159722222222222,"",Эксперты!V5)</f>
        <v>2.071759259259176E-3</v>
      </c>
      <c r="I4" s="11">
        <f>IF(Эксперты!W5="","",Эксперты!W5)</f>
        <v>8</v>
      </c>
      <c r="J4" s="11" t="e">
        <f>IF(Эксперты!W5="DNF","DNF",IF(Эксперты!W5="DNS","DNS",IF(H4="","",RANK(H4,$H$3:$H$56,1))))</f>
        <v>#REF!</v>
      </c>
      <c r="K4" s="11"/>
    </row>
    <row r="5" spans="1:11" x14ac:dyDescent="0.5">
      <c r="A5" s="1">
        <v>3</v>
      </c>
      <c r="B5" s="15" t="str">
        <f>IF(Эксперты!C6=0,"",Эксперты!C6)</f>
        <v>Замыслов Евгений Андреевич</v>
      </c>
      <c r="C5" s="3" t="str">
        <f>IF(Эксперты!D6=0,"",Эксперты!D6)</f>
        <v/>
      </c>
      <c r="D5" s="17">
        <f ca="1">IF(Эксперты!E6=0,"",Эксперты!E6)</f>
        <v>23.639423562912235</v>
      </c>
      <c r="E5" s="37">
        <f>IF(Эксперты!G6=0,"",Эксперты!F6)</f>
        <v>32874</v>
      </c>
      <c r="F5" s="3" t="str">
        <f>IF(Эксперты!B6=0,"",Эксперты!B6)</f>
        <v>Н.Новгород</v>
      </c>
      <c r="G5" s="3" t="s">
        <v>18</v>
      </c>
      <c r="H5" s="4">
        <f>IF(Эксперты!V6&gt;0.159722222222222,"",Эксперты!V6)</f>
        <v>1.8750000000000711E-3</v>
      </c>
      <c r="I5" s="5">
        <f>IF(Эксперты!W6="","",Эксперты!W6)</f>
        <v>3</v>
      </c>
      <c r="J5" s="16" t="e">
        <f>IF(Эксперты!W6="DNF","DNF",IF(Эксперты!W6="DNS","DNS",IF(H5="","",RANK(H5,$H$3:$H$56,1))))</f>
        <v>#REF!</v>
      </c>
      <c r="K5" s="16"/>
    </row>
    <row r="6" spans="1:11" x14ac:dyDescent="0.5">
      <c r="A6" s="1">
        <v>4</v>
      </c>
      <c r="B6" s="9" t="str">
        <f>IF(Эксперты!C7=0,"",Эксперты!C7)</f>
        <v>Петров Алексей</v>
      </c>
      <c r="C6" s="9" t="str">
        <f>IF(Эксперты!D7=0,"",Эксперты!D7)</f>
        <v/>
      </c>
      <c r="D6" s="18">
        <f ca="1">IF(Эксперты!E7=0,"",Эксперты!E7)</f>
        <v>28.642163288939631</v>
      </c>
      <c r="E6" s="35">
        <f>IF(Эксперты!G7=0,"",Эксперты!F7)</f>
        <v>31048</v>
      </c>
      <c r="F6" s="9" t="str">
        <f>IF(Эксперты!B7=0,"",Эксперты!B7)</f>
        <v>Н.Новгород</v>
      </c>
      <c r="G6" s="9" t="s">
        <v>18</v>
      </c>
      <c r="H6" s="10">
        <f>IF(Эксперты!V7&gt;0.159722222222222,"",Эксперты!V7)</f>
        <v>2.3842592592593359E-3</v>
      </c>
      <c r="I6" s="11">
        <f>IF(Эксперты!W7="","",Эксперты!W7)</f>
        <v>13</v>
      </c>
      <c r="J6" s="11" t="e">
        <f>IF(Эксперты!W7="DNF","DNF",IF(Эксперты!W7="DNS","DNS",IF(H6="","",RANK(H6,$H$3:$H$56,1))))</f>
        <v>#REF!</v>
      </c>
      <c r="K6" s="11"/>
    </row>
    <row r="7" spans="1:11" x14ac:dyDescent="0.5">
      <c r="A7" s="1">
        <v>5</v>
      </c>
      <c r="B7" s="3" t="str">
        <f>IF(Эксперты!C8=0,"",Эксперты!C8)</f>
        <v>Романов Михаил</v>
      </c>
      <c r="C7" s="3" t="str">
        <f>IF(Эксперты!D8=0,"",Эксперты!D8)</f>
        <v/>
      </c>
      <c r="D7" s="17">
        <f ca="1">IF(Эксперты!E8=0,"",Эксперты!E8)</f>
        <v>25.642163288939631</v>
      </c>
      <c r="E7" s="37">
        <f>IF(Эксперты!G8=0,"",Эксперты!F8)</f>
        <v>32143</v>
      </c>
      <c r="F7" s="3" t="str">
        <f>IF(Эксперты!B8=0,"",Эксперты!B8)</f>
        <v>Н.Новгород</v>
      </c>
      <c r="G7" s="3" t="s">
        <v>18</v>
      </c>
      <c r="H7" s="4">
        <f>IF(Эксперты!V8&gt;0.159722222222222,"",Эксперты!V8)</f>
        <v>1.7013888888889328E-3</v>
      </c>
      <c r="I7" s="5">
        <f>IF(Эксперты!W8="","",Эксперты!W8)</f>
        <v>1</v>
      </c>
      <c r="J7" s="16" t="e">
        <f>IF(Эксперты!W8="DNF","DNF",IF(Эксперты!W8="DNS","DNS",IF(H7="","",RANK(H7,$H$3:$H$56,1))))</f>
        <v>#REF!</v>
      </c>
      <c r="K7" s="16"/>
    </row>
    <row r="8" spans="1:11" x14ac:dyDescent="0.5">
      <c r="A8" s="1">
        <v>6</v>
      </c>
      <c r="B8" s="9" t="str">
        <f>IF(Эксперты!C9=0,"",Эксперты!C9)</f>
        <v>Бушмакин Артём</v>
      </c>
      <c r="C8" s="9" t="str">
        <f>IF(Эксперты!D9=0,"",Эксперты!D9)</f>
        <v/>
      </c>
      <c r="D8" s="18">
        <f ca="1">IF(Эксперты!E9=0,"",Эксперты!E9)</f>
        <v>22.639423562912235</v>
      </c>
      <c r="E8" s="35">
        <f>IF(Эксперты!G9=0,"",Эксперты!F9)</f>
        <v>33239</v>
      </c>
      <c r="F8" s="9" t="str">
        <f>IF(Эксперты!B9=0,"",Эксперты!B9)</f>
        <v>Н.Новгород</v>
      </c>
      <c r="G8" s="9" t="s">
        <v>18</v>
      </c>
      <c r="H8" s="10">
        <f>IF(Эксперты!V9&gt;0.159722222222222,"",Эксперты!V9)</f>
        <v>1.9097222222222987E-3</v>
      </c>
      <c r="I8" s="11">
        <f>IF(Эксперты!W9="","",Эксперты!W9)</f>
        <v>5</v>
      </c>
      <c r="J8" s="11" t="e">
        <f>IF(Эксперты!W9="DNF","DNF",IF(Эксперты!W9="DNS","DNS",IF(H8="","",RANK(H8,$H$3:$H$56,1))))</f>
        <v>#REF!</v>
      </c>
      <c r="K8" s="11"/>
    </row>
    <row r="9" spans="1:11" x14ac:dyDescent="0.5">
      <c r="A9" s="1">
        <v>7</v>
      </c>
      <c r="B9" s="3" t="str">
        <f>IF(Эксперты!C10=0,"",Эксперты!C10)</f>
        <v>Шайхутдинов Артем Радикович</v>
      </c>
      <c r="C9" s="3" t="str">
        <f>IF(Эксперты!D10=0,"",Эксперты!D10)</f>
        <v/>
      </c>
      <c r="D9" s="17">
        <f ca="1">IF(Эксперты!E10=0,"",Эксперты!E10)</f>
        <v>25.642163288939631</v>
      </c>
      <c r="E9" s="37">
        <f>IF(Эксперты!G10=0,"",Эксперты!F10)</f>
        <v>32143</v>
      </c>
      <c r="F9" s="3" t="str">
        <f>IF(Эксперты!B10=0,"",Эксперты!B10)</f>
        <v>Казань</v>
      </c>
      <c r="G9" s="3" t="s">
        <v>18</v>
      </c>
      <c r="H9" s="4">
        <f>IF(Эксперты!V10&gt;0.159722222222222,"",Эксперты!V10)</f>
        <v>3.0439814814814392E-3</v>
      </c>
      <c r="I9" s="5">
        <f>IF(Эксперты!W10="","",Эксперты!W10)</f>
        <v>14</v>
      </c>
      <c r="J9" s="16" t="e">
        <f>IF(Эксперты!W10="DNF","DNF",IF(Эксперты!W10="DNS","DNS",IF(H9="","",RANK(H9,$H$3:$H$56,1))))</f>
        <v>#REF!</v>
      </c>
      <c r="K9" s="16"/>
    </row>
    <row r="10" spans="1:11" x14ac:dyDescent="0.5">
      <c r="A10" s="1">
        <v>8</v>
      </c>
      <c r="B10" s="9" t="str">
        <f>IF(Эксперты!C11=0,"",Эксперты!C11)</f>
        <v>Кузин Артур Азатович</v>
      </c>
      <c r="C10" s="9" t="str">
        <f>IF(Эксперты!D11=0,"",Эксперты!D11)</f>
        <v/>
      </c>
      <c r="D10" s="18">
        <f ca="1">IF(Эксперты!E11=0,"",Эксперты!E11)</f>
        <v>25.642163288939631</v>
      </c>
      <c r="E10" s="35" t="str">
        <f>IF(Эксперты!G11=0,"",Эксперты!F11)</f>
        <v/>
      </c>
      <c r="F10" s="9" t="str">
        <f>IF(Эксперты!B11=0,"",Эксперты!B11)</f>
        <v>Долгопрудный</v>
      </c>
      <c r="G10" s="9" t="s">
        <v>18</v>
      </c>
      <c r="H10" s="10" t="str">
        <f>IF(Эксперты!V11&gt;0.159722222222222,"",Эксперты!V11)</f>
        <v/>
      </c>
      <c r="I10" s="11" t="str">
        <f>IF(Эксперты!W11="","",Эксперты!W11)</f>
        <v/>
      </c>
      <c r="J10" s="11" t="str">
        <f>IF(Эксперты!W11="DNF","DNF",IF(Эксперты!W11="DNS","DNS",IF(H10="","",RANK(H10,$H$3:$H$56,1))))</f>
        <v/>
      </c>
      <c r="K10" s="11"/>
    </row>
    <row r="11" spans="1:11" x14ac:dyDescent="0.5">
      <c r="A11" s="1">
        <v>9</v>
      </c>
      <c r="B11" s="3" t="str">
        <f>IF(Эксперты!C12=0,"",Эксперты!C12)</f>
        <v>Беляев Глеб Николаевич</v>
      </c>
      <c r="C11" s="3" t="str">
        <f>IF(Эксперты!D12=0,"",Эксперты!D12)</f>
        <v/>
      </c>
      <c r="D11" s="17">
        <f ca="1">IF(Эксперты!E12=0,"",Эксперты!E12)</f>
        <v>26.642163288939631</v>
      </c>
      <c r="E11" s="37">
        <f>IF(Эксперты!G12=0,"",Эксперты!F12)</f>
        <v>31778</v>
      </c>
      <c r="F11" s="3" t="str">
        <f>IF(Эксперты!B12=0,"",Эксперты!B12)</f>
        <v>Казань</v>
      </c>
      <c r="G11" s="3" t="s">
        <v>18</v>
      </c>
      <c r="H11" s="4">
        <f>IF(Эксперты!V12&gt;0.159722222222222,"",Эксперты!V12)</f>
        <v>2.3263888888889195E-3</v>
      </c>
      <c r="I11" s="5">
        <f>IF(Эксперты!W12="","",Эксперты!W12)</f>
        <v>12</v>
      </c>
      <c r="J11" s="16" t="e">
        <f>IF(Эксперты!W12="DNF","DNF",IF(Эксперты!W12="DNS","DNS",IF(H11="","",RANK(H11,$H$3:$H$56,1))))</f>
        <v>#REF!</v>
      </c>
      <c r="K11" s="16"/>
    </row>
    <row r="12" spans="1:11" x14ac:dyDescent="0.5">
      <c r="A12" s="1">
        <v>10</v>
      </c>
      <c r="B12" s="9" t="str">
        <f>IF(Эксперты!C13=0,"",Эксперты!C13)</f>
        <v>Горбунов Михаил</v>
      </c>
      <c r="C12" s="9" t="str">
        <f>IF(Эксперты!D13=0,"",Эксперты!D13)</f>
        <v/>
      </c>
      <c r="D12" s="18">
        <f ca="1">IF(Эксперты!E13=0,"",Эксперты!E13)</f>
        <v>21.639423562912235</v>
      </c>
      <c r="E12" s="35" t="str">
        <f>IF(Эксперты!G13=0,"",Эксперты!F13)</f>
        <v/>
      </c>
      <c r="F12" s="9" t="str">
        <f>IF(Эксперты!B13=0,"",Эксперты!B13)</f>
        <v>Ковров</v>
      </c>
      <c r="G12" s="9" t="s">
        <v>18</v>
      </c>
      <c r="H12" s="10" t="str">
        <f>IF(Эксперты!V13&gt;0.159722222222222,"",Эксперты!V13)</f>
        <v/>
      </c>
      <c r="I12" s="11" t="str">
        <f>IF(Эксперты!W13="","",Эксперты!W13)</f>
        <v/>
      </c>
      <c r="J12" s="11" t="str">
        <f>IF(Эксперты!W13="DNF","DNF",IF(Эксперты!W13="DNS","DNS",IF(H12="","",RANK(H12,$H$3:$H$56,1))))</f>
        <v/>
      </c>
      <c r="K12" s="11"/>
    </row>
    <row r="13" spans="1:11" x14ac:dyDescent="0.5">
      <c r="A13" s="1">
        <v>11</v>
      </c>
      <c r="B13" s="3" t="str">
        <f>IF(Эксперты!C14=0,"",Эксперты!C14)</f>
        <v>Чиков Антон Андреевич</v>
      </c>
      <c r="C13" s="3" t="str">
        <f>IF(Эксперты!D14=0,"",Эксперты!D14)</f>
        <v/>
      </c>
      <c r="D13" s="17">
        <f ca="1">IF(Эксперты!E14=0,"",Эксперты!E14)</f>
        <v>24.639423562912235</v>
      </c>
      <c r="E13" s="37">
        <f>IF(Эксперты!G14=0,"",Эксперты!F14)</f>
        <v>32509</v>
      </c>
      <c r="F13" s="3" t="str">
        <f>IF(Эксперты!B14=0,"",Эксперты!B14)</f>
        <v>Пермь</v>
      </c>
      <c r="G13" s="3" t="s">
        <v>18</v>
      </c>
      <c r="H13" s="4">
        <f>IF(Эксперты!V14&gt;0.159722222222222,"",Эксперты!V14)</f>
        <v>1.8865740740741099E-3</v>
      </c>
      <c r="I13" s="5">
        <f>IF(Эксперты!W14="","",Эксперты!W14)</f>
        <v>4</v>
      </c>
      <c r="J13" s="16" t="e">
        <f>IF(Эксперты!W14="DNF","DNF",IF(Эксперты!W14="DNS","DNS",IF(H13="","",RANK(H13,$H$3:$H$56,1))))</f>
        <v>#REF!</v>
      </c>
      <c r="K13" s="16"/>
    </row>
    <row r="14" spans="1:11" x14ac:dyDescent="0.5">
      <c r="A14" s="1">
        <v>12</v>
      </c>
      <c r="B14" s="9" t="str">
        <f>IF(Эксперты!C15=0,"",Эксперты!C15)</f>
        <v>Половинкин Виталий</v>
      </c>
      <c r="C14" s="9" t="str">
        <f>IF(Эксперты!D15=0,"",Эксперты!D15)</f>
        <v/>
      </c>
      <c r="D14" s="18">
        <f ca="1">IF(Эксперты!E15=0,"",Эксперты!E15)</f>
        <v>28.642163288939631</v>
      </c>
      <c r="E14" s="35">
        <f>IF(Эксперты!G15=0,"",Эксперты!F15)</f>
        <v>31048</v>
      </c>
      <c r="F14" s="9" t="str">
        <f>IF(Эксперты!B15=0,"",Эксперты!B15)</f>
        <v>Москва</v>
      </c>
      <c r="G14" s="9" t="s">
        <v>18</v>
      </c>
      <c r="H14" s="10">
        <f>IF(Эксперты!V15&gt;0.159722222222222,"",Эксперты!V15)</f>
        <v>1.9907407407407929E-3</v>
      </c>
      <c r="I14" s="11">
        <f>IF(Эксперты!W15="","",Эксперты!W15)</f>
        <v>6</v>
      </c>
      <c r="J14" s="11" t="e">
        <f>IF(Эксперты!W15="DNF","DNF",IF(Эксперты!W15="DNS","DNS",IF(H14="","",RANK(H14,$H$3:$H$56,1))))</f>
        <v>#REF!</v>
      </c>
      <c r="K14" s="11"/>
    </row>
    <row r="15" spans="1:11" x14ac:dyDescent="0.5">
      <c r="A15" s="1">
        <v>13</v>
      </c>
      <c r="B15" s="3" t="str">
        <f>IF(Эксперты!C20=0,"",Эксперты!C20)</f>
        <v/>
      </c>
      <c r="C15" s="3" t="str">
        <f>IF(Эксперты!D20=0,"",Эксперты!D20)</f>
        <v/>
      </c>
      <c r="D15" s="17" t="str">
        <f>IF(Эксперты!E20=0,"",Эксперты!E20)</f>
        <v/>
      </c>
      <c r="E15" s="37" t="str">
        <f>IF(Эксперты!G20=0,"",Эксперты!F20)</f>
        <v/>
      </c>
      <c r="F15" s="3" t="str">
        <f>IF(Эксперты!B20=0,"",Эксперты!B20)</f>
        <v/>
      </c>
      <c r="G15" s="3" t="s">
        <v>18</v>
      </c>
      <c r="H15" s="4" t="str">
        <f>IF(Эксперты!V20&gt;0.159722222222222,"",Эксперты!V20)</f>
        <v/>
      </c>
      <c r="I15" s="5" t="str">
        <f>IF(Эксперты!W20="","",Эксперты!W20)</f>
        <v/>
      </c>
      <c r="J15" s="16" t="str">
        <f>IF(Эксперты!W20="DNF","DNF",IF(Эксперты!W20="DNS","DNS",IF(H15="","",RANK(H15,$H$3:$H$56,1))))</f>
        <v/>
      </c>
      <c r="K15" s="16"/>
    </row>
    <row r="16" spans="1:11" x14ac:dyDescent="0.5">
      <c r="A16" s="1">
        <v>14</v>
      </c>
      <c r="B16" s="9" t="str">
        <f>IF(Эксперты!C21=0,"",Эксперты!C21)</f>
        <v/>
      </c>
      <c r="C16" s="9" t="str">
        <f>IF(Эксперты!D21=0,"",Эксперты!D21)</f>
        <v/>
      </c>
      <c r="D16" s="18" t="str">
        <f>IF(Эксперты!E21=0,"",Эксперты!E21)</f>
        <v/>
      </c>
      <c r="E16" s="35" t="str">
        <f>IF(Эксперты!G21=0,"",Эксперты!F21)</f>
        <v/>
      </c>
      <c r="F16" s="9" t="str">
        <f>IF(Эксперты!B21=0,"",Эксперты!B21)</f>
        <v/>
      </c>
      <c r="G16" s="9" t="s">
        <v>18</v>
      </c>
      <c r="H16" s="10" t="str">
        <f>IF(Эксперты!V21&gt;0.159722222222222,"",Эксперты!V21)</f>
        <v/>
      </c>
      <c r="I16" s="11" t="str">
        <f>IF(Эксперты!W21="","",Эксперты!W21)</f>
        <v/>
      </c>
      <c r="J16" s="11" t="str">
        <f>IF(Эксперты!W21="DNF","DNF",IF(Эксперты!W21="DNS","DNS",IF(H16="","",RANK(H16,$H$3:$H$56,1))))</f>
        <v/>
      </c>
      <c r="K16" s="11"/>
    </row>
    <row r="17" spans="1:11" x14ac:dyDescent="0.5">
      <c r="A17" s="1">
        <v>15</v>
      </c>
      <c r="B17" s="3" t="str">
        <f>IF(Эксперты!C22=0,"",Эксперты!C22)</f>
        <v/>
      </c>
      <c r="C17" s="3" t="str">
        <f>IF(Эксперты!D22=0,"",Эксперты!D22)</f>
        <v/>
      </c>
      <c r="D17" s="17" t="str">
        <f>IF(Эксперты!E22=0,"",Эксперты!E22)</f>
        <v/>
      </c>
      <c r="E17" s="37" t="str">
        <f>IF(Эксперты!G22=0,"",Эксперты!F22)</f>
        <v/>
      </c>
      <c r="F17" s="3" t="str">
        <f>IF(Эксперты!B22=0,"",Эксперты!B22)</f>
        <v/>
      </c>
      <c r="G17" s="3" t="s">
        <v>18</v>
      </c>
      <c r="H17" s="4" t="str">
        <f>IF(Эксперты!V22&gt;0.159722222222222,"",Эксперты!V22)</f>
        <v/>
      </c>
      <c r="I17" s="5" t="str">
        <f>IF(Эксперты!W22="","",Эксперты!W22)</f>
        <v/>
      </c>
      <c r="J17" s="16" t="str">
        <f>IF(Эксперты!W22="DNF","DNF",IF(Эксперты!W22="DNS","DNS",IF(H17="","",RANK(H17,$H$3:$H$56,1))))</f>
        <v/>
      </c>
      <c r="K17" s="16"/>
    </row>
    <row r="18" spans="1:11" x14ac:dyDescent="0.5">
      <c r="A18" s="1">
        <v>16</v>
      </c>
      <c r="B18" s="9" t="str">
        <f>IF(Эксперты!C23=0,"",Эксперты!C23)</f>
        <v/>
      </c>
      <c r="C18" s="9" t="str">
        <f>IF(Эксперты!D23=0,"",Эксперты!D23)</f>
        <v/>
      </c>
      <c r="D18" s="18" t="str">
        <f>IF(Эксперты!E23=0,"",Эксперты!E23)</f>
        <v/>
      </c>
      <c r="E18" s="35" t="str">
        <f>IF(Эксперты!G23=0,"",Эксперты!F23)</f>
        <v/>
      </c>
      <c r="F18" s="9" t="str">
        <f>IF(Эксперты!B23=0,"",Эксперты!B23)</f>
        <v/>
      </c>
      <c r="G18" s="9" t="s">
        <v>18</v>
      </c>
      <c r="H18" s="10" t="str">
        <f>IF(Эксперты!V23&gt;0.159722222222222,"",Эксперты!V23)</f>
        <v/>
      </c>
      <c r="I18" s="11" t="str">
        <f>IF(Эксперты!W23="","",Эксперты!W23)</f>
        <v/>
      </c>
      <c r="J18" s="11" t="str">
        <f>IF(Эксперты!W23="DNF","DNF",IF(Эксперты!W23="DNS","DNS",IF(H18="","",RANK(H18,$H$3:$H$56,1))))</f>
        <v/>
      </c>
      <c r="K18" s="11"/>
    </row>
    <row r="19" spans="1:11" x14ac:dyDescent="0.5">
      <c r="A19" s="1">
        <v>17</v>
      </c>
      <c r="B19" s="22" t="str">
        <f>IF(Эксперты!C24=0,"",Эксперты!C24)</f>
        <v/>
      </c>
      <c r="C19" s="22" t="str">
        <f>IF(Эксперты!D24=0,"",Эксперты!D24)</f>
        <v/>
      </c>
      <c r="D19" s="23" t="str">
        <f>IF(Эксперты!E24=0,"",Эксперты!E24)</f>
        <v/>
      </c>
      <c r="E19" s="38" t="str">
        <f>IF(Эксперты!G24=0,"",Эксперты!F24)</f>
        <v/>
      </c>
      <c r="F19" s="22" t="str">
        <f>IF(Эксперты!B24=0,"",Эксперты!B24)</f>
        <v/>
      </c>
      <c r="G19" s="22" t="s">
        <v>18</v>
      </c>
      <c r="H19" s="24" t="str">
        <f>IF(Эксперты!V24&gt;0.159722222222222,"",Эксперты!V24)</f>
        <v/>
      </c>
      <c r="I19" s="25" t="str">
        <f>IF(Эксперты!W24="","",Эксперты!W24)</f>
        <v/>
      </c>
      <c r="J19" s="26" t="str">
        <f>IF(Эксперты!W24="DNF","DNF",IF(Эксперты!W24="DNS","DNS",IF(H19="","",RANK(H19,$H$3:$H$56,1))))</f>
        <v/>
      </c>
      <c r="K19" s="26"/>
    </row>
    <row r="20" spans="1:11" x14ac:dyDescent="0.5">
      <c r="A20" s="1">
        <v>18</v>
      </c>
      <c r="B20" s="9" t="str">
        <f>IF(Эксперты!C25=0,"",Эксперты!C25)</f>
        <v/>
      </c>
      <c r="C20" s="9" t="str">
        <f>IF(Эксперты!D25=0,"",Эксперты!D25)</f>
        <v/>
      </c>
      <c r="D20" s="18" t="str">
        <f>IF(Эксперты!E25=0,"",Эксперты!E25)</f>
        <v/>
      </c>
      <c r="E20" s="35" t="str">
        <f>IF(Эксперты!G25=0,"",Эксперты!F25)</f>
        <v/>
      </c>
      <c r="F20" s="9" t="str">
        <f>IF(Эксперты!B25=0,"",Эксперты!B25)</f>
        <v/>
      </c>
      <c r="G20" s="9" t="s">
        <v>18</v>
      </c>
      <c r="H20" s="10" t="str">
        <f>IF(Эксперты!V25&gt;0.159722222222222,"",Эксперты!V25)</f>
        <v/>
      </c>
      <c r="I20" s="11" t="str">
        <f>IF(Эксперты!W25="","",Эксперты!W25)</f>
        <v/>
      </c>
      <c r="J20" s="11" t="str">
        <f>IF(Эксперты!W25="DNF","DNF",IF(Эксперты!W25="DNS","DNS",IF(H20="","",RANK(H20,$H$3:$H$56,1))))</f>
        <v/>
      </c>
      <c r="K20" s="11"/>
    </row>
    <row r="21" spans="1:11" x14ac:dyDescent="0.5">
      <c r="A21" s="1">
        <v>19</v>
      </c>
      <c r="B21" s="3" t="str">
        <f>IF(Любители!C4=0,"",Любители!C4)</f>
        <v>Грязнов Андрей Валентинович</v>
      </c>
      <c r="C21" s="3" t="str">
        <f>IF(Любители!D4=0,"",Любители!D4)</f>
        <v/>
      </c>
      <c r="D21" s="17" t="e">
        <f>IF(Любители!#REF!=0,"",Любители!#REF!)</f>
        <v>#REF!</v>
      </c>
      <c r="E21" s="37">
        <f ca="1">IF(Любители!F4=0,"",Любители!E4)</f>
        <v>27.642163288939631</v>
      </c>
      <c r="F21" s="3" t="str">
        <f>IF(Любители!B4=0,"",Любители!B4)</f>
        <v>Н.Новгород</v>
      </c>
      <c r="G21" s="3" t="s">
        <v>27</v>
      </c>
      <c r="H21" s="4">
        <f>IF(Любители!AF4&gt;0.159722222222222,"",Любители!AF4)</f>
        <v>1.3888888888888888E-2</v>
      </c>
      <c r="I21" s="5" t="str">
        <f>IF(Любители!AG4="","",Любители!AG4)</f>
        <v/>
      </c>
      <c r="J21" s="21" t="e">
        <f>IF(Любители!AG4="DNF","DNF",IF(Любители!AG4="DNS","DNS",IF(H21="","",RANK(H21,$H$3:$H$56,1))))</f>
        <v>#REF!</v>
      </c>
      <c r="K21" s="21"/>
    </row>
    <row r="22" spans="1:11" x14ac:dyDescent="0.5">
      <c r="A22" s="1">
        <v>20</v>
      </c>
      <c r="B22" s="27" t="str">
        <f>IF(Любители!C5=0,"",Любители!C5)</f>
        <v>Митин Владимир</v>
      </c>
      <c r="C22" s="27" t="str">
        <f>IF(Любители!D5=0,"",Любители!D5)</f>
        <v/>
      </c>
      <c r="D22" s="28" t="e">
        <f>IF(Любители!#REF!=0,"",Любители!#REF!)</f>
        <v>#REF!</v>
      </c>
      <c r="E22" s="39">
        <f ca="1">IF(Любители!F5=0,"",Любители!E5)</f>
        <v>16.666820823186207</v>
      </c>
      <c r="F22" s="27" t="str">
        <f>IF(Любители!B5=0,"",Любители!B5)</f>
        <v>Кострома</v>
      </c>
      <c r="G22" s="27" t="s">
        <v>27</v>
      </c>
      <c r="H22" s="29">
        <f>IF(Любители!AF5&gt;0.159722222222222,"",Любители!AF5)</f>
        <v>0</v>
      </c>
      <c r="I22" s="30" t="str">
        <f>IF(Любители!AG5="","",Любители!AG5)</f>
        <v/>
      </c>
      <c r="J22" s="8" t="e">
        <f>IF(Любители!AG5="DNF","DNF",IF(Любители!AG5="DNS","DNS",IF(H22="","",RANK(H22,$H$3:$H$56,1))))</f>
        <v>#REF!</v>
      </c>
      <c r="K22" s="8"/>
    </row>
    <row r="23" spans="1:11" x14ac:dyDescent="0.5">
      <c r="A23" s="1">
        <v>21</v>
      </c>
      <c r="B23" s="3" t="str">
        <f>IF(Любители!C6=0,"",Любители!C6)</f>
        <v>Балахонов Дмитрий Михайлович</v>
      </c>
      <c r="C23" s="3" t="str">
        <f>IF(Любители!D6=0,"",Любители!D6)</f>
        <v/>
      </c>
      <c r="D23" s="17" t="e">
        <f>IF(Любители!#REF!=0,"",Любители!#REF!)</f>
        <v>#REF!</v>
      </c>
      <c r="E23" s="37">
        <f ca="1">IF(Любители!F6=0,"",Любители!E6)</f>
        <v>43.653122193049221</v>
      </c>
      <c r="F23" s="3" t="str">
        <f>IF(Любители!B6=0,"",Любители!B6)</f>
        <v>Н.Новгород</v>
      </c>
      <c r="G23" s="3" t="s">
        <v>27</v>
      </c>
      <c r="H23" s="4">
        <f>IF(Любители!AF6&gt;0.159722222222222,"",Любители!AF6)</f>
        <v>0</v>
      </c>
      <c r="I23" s="16" t="str">
        <f>IF(Любители!AG6="","",Любители!AG6)</f>
        <v/>
      </c>
      <c r="J23" s="16" t="e">
        <f>IF(Любители!AG6="DNF","DNF",IF(Любители!AG6="DNS","DNS",IF(H23="","",RANK(H23,$H$3:$H$56,1))))</f>
        <v>#REF!</v>
      </c>
      <c r="K23" s="16"/>
    </row>
    <row r="24" spans="1:11" x14ac:dyDescent="0.5">
      <c r="A24" s="1">
        <v>22</v>
      </c>
      <c r="B24" s="6" t="str">
        <f>IF(Любители!C7=0,"",Любители!C7)</f>
        <v>Смирнов Павел</v>
      </c>
      <c r="C24" s="6" t="str">
        <f>IF(Любители!D7=0,"",Любители!D7)</f>
        <v/>
      </c>
      <c r="D24" s="19" t="e">
        <f>IF(Любители!#REF!=0,"",Любители!#REF!)</f>
        <v>#REF!</v>
      </c>
      <c r="E24" s="40">
        <f>IF(Любители!F7=0,"",Любители!E7)</f>
        <v>18</v>
      </c>
      <c r="F24" s="6" t="str">
        <f>IF(Любители!B7=0,"",Любители!B7)</f>
        <v>Н.Новгород</v>
      </c>
      <c r="G24" s="6" t="s">
        <v>27</v>
      </c>
      <c r="H24" s="7">
        <f>IF(Любители!AF7&gt;0.159722222222222,"",Любители!AF7)</f>
        <v>0</v>
      </c>
      <c r="I24" s="8" t="str">
        <f>IF(Любители!AG7="","",Любители!AG7)</f>
        <v/>
      </c>
      <c r="J24" s="8" t="e">
        <f>IF(Любители!AG7="DNF","DNF",IF(Любители!AG7="DNS","DNS",IF(H24="","",RANK(H24,$H$3:$H$56,1))))</f>
        <v>#REF!</v>
      </c>
      <c r="K24" s="8"/>
    </row>
    <row r="25" spans="1:11" x14ac:dyDescent="0.5">
      <c r="A25" s="1">
        <v>23</v>
      </c>
      <c r="B25" s="3" t="str">
        <f>IF(Любители!C8=0,"",Любители!C8)</f>
        <v xml:space="preserve">Маринин Роман Андреевич </v>
      </c>
      <c r="C25" s="3" t="str">
        <f>IF(Любители!D8=0,"",Любители!D8)</f>
        <v/>
      </c>
      <c r="D25" s="17" t="e">
        <f>IF(Любители!#REF!=0,"",Любители!#REF!)</f>
        <v>#REF!</v>
      </c>
      <c r="E25" s="37">
        <f ca="1">IF(Любители!F8=0,"",Любители!E8)</f>
        <v>17.636683836884838</v>
      </c>
      <c r="F25" s="3" t="str">
        <f>IF(Любители!B8=0,"",Любители!B8)</f>
        <v>Н.Новгород</v>
      </c>
      <c r="G25" s="3" t="s">
        <v>27</v>
      </c>
      <c r="H25" s="4">
        <f>IF(Любители!AF8&gt;0.159722222222222,"",Любители!AF8)</f>
        <v>0</v>
      </c>
      <c r="I25" s="16" t="str">
        <f>IF(Любители!AG8="","",Любители!AG8)</f>
        <v/>
      </c>
      <c r="J25" s="16" t="e">
        <f>IF(Любители!AG8="DNF","DNF",IF(Любители!AG8="DNS","DNS",IF(H25="","",RANK(H25,$H$3:$H$56,1))))</f>
        <v>#REF!</v>
      </c>
      <c r="K25" s="16"/>
    </row>
    <row r="26" spans="1:11" x14ac:dyDescent="0.5">
      <c r="A26" s="1">
        <v>24</v>
      </c>
      <c r="B26" s="6" t="str">
        <f>IF(Любители!C9=0,"",Любители!C9)</f>
        <v>Колтуков Артем</v>
      </c>
      <c r="C26" s="6" t="str">
        <f>IF(Любители!D9=0,"",Любители!D9)</f>
        <v/>
      </c>
      <c r="D26" s="19" t="e">
        <f>IF(Любители!#REF!=0,"",Любители!#REF!)</f>
        <v>#REF!</v>
      </c>
      <c r="E26" s="40">
        <f ca="1">IF(Любители!F9=0,"",Любители!E9)</f>
        <v>23.639423562912235</v>
      </c>
      <c r="F26" s="6" t="str">
        <f>IF(Любители!B9=0,"",Любители!B9)</f>
        <v>Бронницы</v>
      </c>
      <c r="G26" s="6" t="s">
        <v>27</v>
      </c>
      <c r="H26" s="7">
        <f>IF(Любители!AF9&gt;0.159722222222222,"",Любители!AF9)</f>
        <v>0</v>
      </c>
      <c r="I26" s="8" t="str">
        <f>IF(Любители!AG9="","",Любители!AG9)</f>
        <v/>
      </c>
      <c r="J26" s="8" t="e">
        <f>IF(Любители!AG9="DNF","DNF",IF(Любители!AG9="DNS","DNS",IF(H26="","",RANK(H26,$H$3:$H$56,1))))</f>
        <v>#REF!</v>
      </c>
      <c r="K26" s="8"/>
    </row>
    <row r="27" spans="1:11" x14ac:dyDescent="0.5">
      <c r="A27" s="1">
        <v>25</v>
      </c>
      <c r="B27" s="3" t="str">
        <f>IF(Любители!C10=0,"",Любители!C10)</f>
        <v>Кадаш Дмитрий Андреевич</v>
      </c>
      <c r="C27" s="3" t="str">
        <f>IF(Любители!D10=0,"",Любители!D10)</f>
        <v/>
      </c>
      <c r="D27" s="17" t="e">
        <f>IF(Любители!#REF!=0,"",Любители!#REF!)</f>
        <v>#REF!</v>
      </c>
      <c r="E27" s="37">
        <f ca="1">IF(Любители!F10=0,"",Любители!E10)</f>
        <v>21.639423562912235</v>
      </c>
      <c r="F27" s="3" t="str">
        <f>IF(Любители!B10=0,"",Любители!B10)</f>
        <v>Н.Новгород</v>
      </c>
      <c r="G27" s="3" t="s">
        <v>27</v>
      </c>
      <c r="H27" s="4">
        <f>IF(Любители!AF10&gt;0.159722222222222,"",Любители!AF10)</f>
        <v>0</v>
      </c>
      <c r="I27" s="16" t="str">
        <f>IF(Любители!AG10="","",Любители!AG10)</f>
        <v/>
      </c>
      <c r="J27" s="16" t="e">
        <f>IF(Любители!AG10="DNF","DNF",IF(Любители!AG10="DNS","DNS",IF(H27="","",RANK(H27,$H$3:$H$56,1))))</f>
        <v>#REF!</v>
      </c>
      <c r="K27" s="16"/>
    </row>
    <row r="28" spans="1:11" x14ac:dyDescent="0.5">
      <c r="A28" s="1">
        <v>26</v>
      </c>
      <c r="B28" s="6" t="str">
        <f>IF(Любители!C11=0,"",Любители!C11)</f>
        <v>Щеглов Андрей</v>
      </c>
      <c r="C28" s="6" t="str">
        <f>IF(Любители!D11=0,"",Любители!D11)</f>
        <v/>
      </c>
      <c r="D28" s="19" t="e">
        <f>IF(Любители!#REF!=0,"",Любители!#REF!)</f>
        <v>#REF!</v>
      </c>
      <c r="E28" s="40">
        <f>IF(Любители!F11=0,"",Любители!E11)</f>
        <v>24</v>
      </c>
      <c r="F28" s="6" t="str">
        <f>IF(Любители!B11=0,"",Любители!B11)</f>
        <v>Н.Новгород</v>
      </c>
      <c r="G28" s="6" t="s">
        <v>27</v>
      </c>
      <c r="H28" s="7">
        <f>IF(Любители!AF11&gt;0.159722222222222,"",Любители!AF11)</f>
        <v>0</v>
      </c>
      <c r="I28" s="8" t="str">
        <f>IF(Любители!AG11="","",Любители!AG11)</f>
        <v/>
      </c>
      <c r="J28" s="8" t="e">
        <f>IF(Любители!AG11="DNF","DNF",IF(Любители!AG11="DNS","DNS",IF(H28="","",RANK(H28,$H$3:$H$56,1))))</f>
        <v>#REF!</v>
      </c>
      <c r="K28" s="8"/>
    </row>
    <row r="29" spans="1:11" x14ac:dyDescent="0.5">
      <c r="A29" s="1">
        <v>27</v>
      </c>
      <c r="B29" s="3" t="str">
        <f>IF(Любители!C12=0,"",Любители!C12)</f>
        <v>Ликин Никита</v>
      </c>
      <c r="C29" s="3" t="str">
        <f>IF(Любители!D12=0,"",Любители!D12)</f>
        <v/>
      </c>
      <c r="D29" s="17" t="e">
        <f>IF(Любители!#REF!=0,"",Любители!#REF!)</f>
        <v>#REF!</v>
      </c>
      <c r="E29" s="37">
        <f>IF(Любители!F12=0,"",Любители!E12)</f>
        <v>26</v>
      </c>
      <c r="F29" s="3" t="str">
        <f>IF(Любители!B12=0,"",Любители!B12)</f>
        <v>Н.Новгород</v>
      </c>
      <c r="G29" s="3" t="s">
        <v>27</v>
      </c>
      <c r="H29" s="4">
        <f>IF(Любители!AF12&gt;0.159722222222222,"",Любители!AF12)</f>
        <v>0</v>
      </c>
      <c r="I29" s="16" t="str">
        <f>IF(Любители!AG12="","",Любители!AG12)</f>
        <v/>
      </c>
      <c r="J29" s="16" t="e">
        <f>IF(Любители!AG12="DNF","DNF",IF(Любители!AG12="DNS","DNS",IF(H29="","",RANK(H29,$H$3:$H$56,1))))</f>
        <v>#REF!</v>
      </c>
      <c r="K29" s="16"/>
    </row>
    <row r="30" spans="1:11" x14ac:dyDescent="0.5">
      <c r="A30" s="1">
        <v>28</v>
      </c>
      <c r="B30" s="6" t="str">
        <f>IF(Любители!C13=0,"",Любители!C13)</f>
        <v>Здрук Александр</v>
      </c>
      <c r="C30" s="6" t="str">
        <f>IF(Любители!D13=0,"",Любители!D13)</f>
        <v/>
      </c>
      <c r="D30" s="19" t="e">
        <f>IF(Любители!#REF!=0,"",Любители!#REF!)</f>
        <v>#REF!</v>
      </c>
      <c r="E30" s="40">
        <f>IF(Любители!F13=0,"",Любители!E13)</f>
        <v>17</v>
      </c>
      <c r="F30" s="6" t="str">
        <f>IF(Любители!B13=0,"",Любители!B13)</f>
        <v>Н.Новгород</v>
      </c>
      <c r="G30" s="6" t="s">
        <v>27</v>
      </c>
      <c r="H30" s="7">
        <f>IF(Любители!AF13&gt;0.159722222222222,"",Любители!AF13)</f>
        <v>0</v>
      </c>
      <c r="I30" s="8" t="str">
        <f>IF(Любители!AG13="","",Любители!AG13)</f>
        <v/>
      </c>
      <c r="J30" s="8" t="e">
        <f>IF(Любители!AG13="DNF","DNF",IF(Любители!AG13="DNS","DNS",IF(H30="","",RANK(H30,$H$3:$H$56,1))))</f>
        <v>#REF!</v>
      </c>
      <c r="K30" s="8"/>
    </row>
    <row r="31" spans="1:11" x14ac:dyDescent="0.5">
      <c r="A31" s="1">
        <v>29</v>
      </c>
      <c r="B31" s="3" t="str">
        <f>IF(Любители!C14=0,"",Любители!C14)</f>
        <v>Корелов Николай</v>
      </c>
      <c r="C31" s="3" t="str">
        <f>IF(Любители!D14=0,"",Любители!D14)</f>
        <v/>
      </c>
      <c r="D31" s="17" t="e">
        <f>IF(Любители!#REF!=0,"",Любители!#REF!)</f>
        <v>#REF!</v>
      </c>
      <c r="E31" s="37">
        <f>IF(Любители!F14=0,"",Любители!E14)</f>
        <v>29</v>
      </c>
      <c r="F31" s="3" t="str">
        <f>IF(Любители!B14=0,"",Любители!B14)</f>
        <v>Москва</v>
      </c>
      <c r="G31" s="3" t="s">
        <v>27</v>
      </c>
      <c r="H31" s="4">
        <f>IF(Любители!AF14&gt;0.159722222222222,"",Любители!AF14)</f>
        <v>0</v>
      </c>
      <c r="I31" s="16" t="str">
        <f>IF(Любители!AG14="","",Любители!AG14)</f>
        <v/>
      </c>
      <c r="J31" s="16" t="e">
        <f>IF(Любители!AG14="DNF","DNF",IF(Любители!AG14="DNS","DNS",IF(H31="","",RANK(H31,$H$3:$H$56,1))))</f>
        <v>#REF!</v>
      </c>
      <c r="K31" s="16"/>
    </row>
    <row r="32" spans="1:11" x14ac:dyDescent="0.5">
      <c r="A32" s="1">
        <v>30</v>
      </c>
      <c r="B32" s="6" t="str">
        <f>IF(Любители!C15=0,"",Любители!C15)</f>
        <v>Шамин Артем</v>
      </c>
      <c r="C32" s="6" t="str">
        <f>IF(Любители!D15=0,"",Любители!D15)</f>
        <v/>
      </c>
      <c r="D32" s="19" t="e">
        <f>IF(Любители!#REF!=0,"",Любители!#REF!)</f>
        <v>#REF!</v>
      </c>
      <c r="E32" s="40">
        <f>IF(Любители!F15=0,"",Любители!E15)</f>
        <v>17</v>
      </c>
      <c r="F32" s="6" t="str">
        <f>IF(Любители!B15=0,"",Любители!B15)</f>
        <v>Москва</v>
      </c>
      <c r="G32" s="6" t="s">
        <v>27</v>
      </c>
      <c r="H32" s="7">
        <f>IF(Любители!AF15&gt;0.159722222222222,"",Любители!AF15)</f>
        <v>0</v>
      </c>
      <c r="I32" s="8" t="str">
        <f>IF(Любители!AG15="","",Любители!AG15)</f>
        <v/>
      </c>
      <c r="J32" s="8" t="e">
        <f>IF(Любители!AG15="DNF","DNF",IF(Любители!AG15="DNS","DNS",IF(H32="","",RANK(H32,$H$3:$H$56,1))))</f>
        <v>#REF!</v>
      </c>
      <c r="K32" s="8"/>
    </row>
    <row r="33" spans="1:11" x14ac:dyDescent="0.5">
      <c r="A33" s="1">
        <v>31</v>
      </c>
      <c r="B33" s="3" t="str">
        <f>IF(Любители!C16=0,"",Любители!C16)</f>
        <v>Девяткин Дмитрий</v>
      </c>
      <c r="C33" s="3" t="str">
        <f>IF(Любители!D16=0,"",Любители!D16)</f>
        <v/>
      </c>
      <c r="D33" s="17" t="e">
        <f>IF(Любители!#REF!=0,"",Любители!#REF!)</f>
        <v>#REF!</v>
      </c>
      <c r="E33" s="37">
        <f>IF(Любители!F16=0,"",Любители!E16)</f>
        <v>26</v>
      </c>
      <c r="F33" s="3" t="str">
        <f>IF(Любители!B16=0,"",Любители!B16)</f>
        <v>Н.Новгород</v>
      </c>
      <c r="G33" s="3" t="s">
        <v>27</v>
      </c>
      <c r="H33" s="4">
        <f>IF(Любители!AF16&gt;0.159722222222222,"",Любители!AF16)</f>
        <v>0</v>
      </c>
      <c r="I33" s="16" t="str">
        <f>IF(Любители!AG16="","",Любители!AG16)</f>
        <v/>
      </c>
      <c r="J33" s="16" t="e">
        <f>IF(Любители!AG16="DNF","DNF",IF(Любители!AG16="DNS","DNS",IF(H33="","",RANK(H33,$H$3:$H$56,1))))</f>
        <v>#REF!</v>
      </c>
      <c r="K33" s="16"/>
    </row>
    <row r="34" spans="1:11" x14ac:dyDescent="0.5">
      <c r="A34" s="1">
        <v>32</v>
      </c>
      <c r="B34" s="6" t="str">
        <f>IF(Любители!C17=0,"",Любители!C17)</f>
        <v>Букин Михаил</v>
      </c>
      <c r="C34" s="6" t="str">
        <f>IF(Любители!D17=0,"",Любители!D17)</f>
        <v/>
      </c>
      <c r="D34" s="19" t="e">
        <f>IF(Любители!#REF!=0,"",Любители!#REF!)</f>
        <v>#REF!</v>
      </c>
      <c r="E34" s="40">
        <f>IF(Любители!F17=0,"",Любители!E17)</f>
        <v>26</v>
      </c>
      <c r="F34" s="6" t="str">
        <f>IF(Любители!B17=0,"",Любители!B17)</f>
        <v>Н.Новгород</v>
      </c>
      <c r="G34" s="6" t="s">
        <v>27</v>
      </c>
      <c r="H34" s="7">
        <f>IF(Любители!AF17&gt;0.159722222222222,"",Любители!AF17)</f>
        <v>0</v>
      </c>
      <c r="I34" s="8" t="str">
        <f>IF(Любители!AG17="","",Любители!AG17)</f>
        <v/>
      </c>
      <c r="J34" s="8" t="e">
        <f>IF(Любители!AG17="DNF","DNF",IF(Любители!AG17="DNS","DNS",IF(H34="","",RANK(H34,$H$3:$H$56,1))))</f>
        <v>#REF!</v>
      </c>
      <c r="K34" s="8"/>
    </row>
    <row r="35" spans="1:11" x14ac:dyDescent="0.5">
      <c r="A35" s="1">
        <v>33</v>
      </c>
      <c r="B35" s="3" t="str">
        <f>IF(Любители!C18=0,"",Любители!C18)</f>
        <v>Купцов Андрей</v>
      </c>
      <c r="C35" s="3" t="str">
        <f>IF(Любители!D18=0,"",Любители!D18)</f>
        <v/>
      </c>
      <c r="D35" s="17" t="e">
        <f>IF(Любители!#REF!=0,"",Любители!#REF!)</f>
        <v>#REF!</v>
      </c>
      <c r="E35" s="37">
        <f>IF(Любители!F18=0,"",Любители!E18)</f>
        <v>29</v>
      </c>
      <c r="F35" s="3" t="str">
        <f>IF(Любители!B18=0,"",Любители!B18)</f>
        <v>Н.Новгород</v>
      </c>
      <c r="G35" s="3" t="s">
        <v>27</v>
      </c>
      <c r="H35" s="4">
        <f>IF(Любители!AF18&gt;0.159722222222222,"",Любители!AF18)</f>
        <v>0</v>
      </c>
      <c r="I35" s="16" t="str">
        <f>IF(Любители!AG18="","",Любители!AG18)</f>
        <v/>
      </c>
      <c r="J35" s="16" t="e">
        <f>IF(Любители!AG18="DNF","DNF",IF(Любители!AG18="DNS","DNS",IF(H35="","",RANK(H35,$H$3:$H$56,1))))</f>
        <v>#REF!</v>
      </c>
      <c r="K35" s="16"/>
    </row>
    <row r="36" spans="1:11" x14ac:dyDescent="0.5">
      <c r="A36" s="1">
        <v>34</v>
      </c>
      <c r="B36" s="6" t="e">
        <f>IF(Любители!#REF!=0,"",Любители!#REF!)</f>
        <v>#REF!</v>
      </c>
      <c r="C36" s="6" t="e">
        <f>IF(Любители!#REF!=0,"",Любители!#REF!)</f>
        <v>#REF!</v>
      </c>
      <c r="D36" s="19" t="e">
        <f>IF(Любители!#REF!=0,"",Любители!#REF!)</f>
        <v>#REF!</v>
      </c>
      <c r="E36" s="40" t="e">
        <f>IF(Любители!#REF!=0,"",Любители!#REF!)</f>
        <v>#REF!</v>
      </c>
      <c r="F36" s="6" t="e">
        <f>IF(Любители!#REF!=0,"",Любители!#REF!)</f>
        <v>#REF!</v>
      </c>
      <c r="G36" s="6" t="s">
        <v>27</v>
      </c>
      <c r="H36" s="7" t="e">
        <f>IF(Любители!#REF!&gt;0.159722222222222,"",Любители!#REF!)</f>
        <v>#REF!</v>
      </c>
      <c r="I36" s="8" t="e">
        <f>IF(Любители!#REF!="","",Любители!#REF!)</f>
        <v>#REF!</v>
      </c>
      <c r="J36" s="8" t="e">
        <f>IF(Любители!#REF!="DNF","DNF",IF(Любители!#REF!="DNS","DNS",IF(H36="","",RANK(H36,$H$3:$H$56,1))))</f>
        <v>#REF!</v>
      </c>
      <c r="K36" s="8"/>
    </row>
    <row r="37" spans="1:11" hidden="1" x14ac:dyDescent="0.5">
      <c r="A37" s="1">
        <v>35</v>
      </c>
      <c r="B37" s="22" t="str">
        <f>IF(Любители!C26=0,"",Любители!C26)</f>
        <v/>
      </c>
      <c r="C37" s="22" t="str">
        <f>IF(Любители!D26=0,"",Любители!D26)</f>
        <v/>
      </c>
      <c r="D37" s="23" t="e">
        <f>IF(Любители!#REF!=0,"",Любители!#REF!)</f>
        <v>#REF!</v>
      </c>
      <c r="E37" s="38" t="str">
        <f>IF(Любители!F26=0,"",Любители!E26)</f>
        <v/>
      </c>
      <c r="F37" s="22" t="str">
        <f>IF(Любители!B26=0,"",Любители!B26)</f>
        <v/>
      </c>
      <c r="G37" s="22" t="s">
        <v>27</v>
      </c>
      <c r="H37" s="24" t="e">
        <f>IF(Любители!#REF!&gt;0.159722222222222,"",Любители!#REF!)</f>
        <v>#REF!</v>
      </c>
      <c r="I37" s="26" t="e">
        <f>IF(Любители!#REF!="","",Любители!#REF!)</f>
        <v>#REF!</v>
      </c>
      <c r="J37" s="26" t="e">
        <f>IF(Любители!#REF!="DNF","DNF",IF(Любители!#REF!="DNS","DNS",IF(H37="","",RANK(H37,$H$3:$H$56,1))))</f>
        <v>#REF!</v>
      </c>
      <c r="K37" s="26"/>
    </row>
    <row r="38" spans="1:11" hidden="1" x14ac:dyDescent="0.5">
      <c r="A38" s="1">
        <v>36</v>
      </c>
      <c r="B38" s="6" t="str">
        <f>IF(Любители!C27=0,"",Любители!C27)</f>
        <v/>
      </c>
      <c r="C38" s="6" t="str">
        <f>IF(Любители!D27=0,"",Любители!D27)</f>
        <v/>
      </c>
      <c r="D38" s="19" t="e">
        <f>IF(Любители!#REF!=0,"",Любители!#REF!)</f>
        <v>#REF!</v>
      </c>
      <c r="E38" s="40" t="str">
        <f>IF(Любители!F27=0,"",Любители!E27)</f>
        <v/>
      </c>
      <c r="F38" s="6" t="str">
        <f>IF(Любители!B27=0,"",Любители!B27)</f>
        <v/>
      </c>
      <c r="G38" s="6" t="s">
        <v>27</v>
      </c>
      <c r="H38" s="7" t="e">
        <f>IF(Любители!#REF!&gt;0.159722222222222,"",Любители!#REF!)</f>
        <v>#REF!</v>
      </c>
      <c r="I38" s="8" t="str">
        <f>IF(Девушки!Y4="","",Девушки!Y4)</f>
        <v>DNS</v>
      </c>
      <c r="J38" s="8" t="e">
        <f>IF(Любители!#REF!="DNF","DNF",IF(Любители!#REF!="DNS","DNS",IF(H38="","",RANK(H38,$H$3:$H$56,1))))</f>
        <v>#REF!</v>
      </c>
      <c r="K38" s="8"/>
    </row>
    <row r="39" spans="1:11" hidden="1" x14ac:dyDescent="0.5">
      <c r="A39" s="1">
        <v>37</v>
      </c>
      <c r="B39" s="3" t="str">
        <f>IF(Девушки!C4=0,"",Девушки!C4)</f>
        <v/>
      </c>
      <c r="C39" s="3" t="str">
        <f>IF(Девушки!D4=0,"",Девушки!D4)</f>
        <v/>
      </c>
      <c r="D39" s="17" t="e">
        <f>IF(Девушки!#REF!=0,"",Девушки!#REF!)</f>
        <v>#REF!</v>
      </c>
      <c r="E39" s="37" t="str">
        <f>IF(Девушки!F4=0,"",Девушки!E4)</f>
        <v/>
      </c>
      <c r="F39" s="3" t="str">
        <f>IF(Девушки!B4=0,"",Девушки!B4)</f>
        <v>Н.Новгород</v>
      </c>
      <c r="G39" s="3" t="s">
        <v>19</v>
      </c>
      <c r="H39" s="4" t="str">
        <f>IF(Девушки!X4&gt;0.159722222222222,"",Девушки!X4)</f>
        <v/>
      </c>
      <c r="I39" s="8" t="str">
        <f>IF(Любители!AG26="","",Любители!AG26)</f>
        <v/>
      </c>
      <c r="J39" s="16" t="str">
        <f>IF(Девушки!Y4="DNF","DNF",IF(Девушки!Y4="DNS","DNS",IF(H39="","",RANK(H39,$H$3:$H$56,1))))</f>
        <v>DNS</v>
      </c>
      <c r="K39" s="16"/>
    </row>
    <row r="40" spans="1:11" hidden="1" x14ac:dyDescent="0.5">
      <c r="A40" s="1">
        <v>38</v>
      </c>
      <c r="B40" s="31" t="str">
        <f>IF(Девушки!C5=0,"",Девушки!C5)</f>
        <v/>
      </c>
      <c r="C40" s="31" t="str">
        <f>IF(Девушки!D5=0,"",Девушки!D5)</f>
        <v/>
      </c>
      <c r="D40" s="32" t="e">
        <f>IF(Девушки!#REF!=0,"",Девушки!#REF!)</f>
        <v>#REF!</v>
      </c>
      <c r="E40" s="41" t="str">
        <f>IF(Девушки!F5=0,"",Девушки!E5)</f>
        <v/>
      </c>
      <c r="F40" s="31" t="str">
        <f>IF(Девушки!B5=0,"",Девушки!B5)</f>
        <v>Н.Новгород</v>
      </c>
      <c r="G40" s="31" t="s">
        <v>19</v>
      </c>
      <c r="H40" s="33" t="str">
        <f>IF(Девушки!X5&gt;0.159722222222222,"",Девушки!X5)</f>
        <v/>
      </c>
      <c r="I40" s="34" t="e">
        <f>IF(Любители!#REF!="","",Любители!#REF!)</f>
        <v>#REF!</v>
      </c>
      <c r="J40" s="34" t="str">
        <f>IF(Девушки!Y5="DNF","DNF",IF(Девушки!Y5="DNS","DNS",IF(H40="","",RANK(H40,$H$3:$H$56,1))))</f>
        <v>DNS</v>
      </c>
      <c r="K40" s="34"/>
    </row>
    <row r="41" spans="1:11" hidden="1" x14ac:dyDescent="0.5">
      <c r="A41" s="1">
        <v>39</v>
      </c>
      <c r="B41" s="3" t="str">
        <f>IF(Девушки!C6=0,"",Девушки!C6)</f>
        <v/>
      </c>
      <c r="C41" s="3" t="str">
        <f>IF(Девушки!D6=0,"",Девушки!D6)</f>
        <v/>
      </c>
      <c r="D41" s="17" t="e">
        <f>IF(Девушки!#REF!=0,"",Девушки!#REF!)</f>
        <v>#REF!</v>
      </c>
      <c r="E41" s="37" t="str">
        <f>IF(Девушки!F6=0,"",Девушки!E6)</f>
        <v/>
      </c>
      <c r="F41" s="3" t="str">
        <f>IF(Девушки!B6=0,"",Девушки!B6)</f>
        <v>Казань</v>
      </c>
      <c r="G41" s="3" t="s">
        <v>19</v>
      </c>
      <c r="H41" s="4" t="str">
        <f>IF(Девушки!X6&gt;0.159722222222222,"",Девушки!X6)</f>
        <v/>
      </c>
      <c r="I41" s="5" t="e">
        <f>IF(Любители!#REF!="","",Любители!#REF!)</f>
        <v>#REF!</v>
      </c>
      <c r="J41" s="16" t="str">
        <f>IF(Девушки!Y6="DNF","DNF",IF(Девушки!Y6="DNS","DNS",IF(H41="","",RANK(H41,$H$3:$H$56,1))))</f>
        <v>DNS</v>
      </c>
      <c r="K41" s="16"/>
    </row>
    <row r="42" spans="1:11" hidden="1" x14ac:dyDescent="0.5">
      <c r="A42" s="1">
        <v>40</v>
      </c>
      <c r="B42" s="12" t="str">
        <f>IF(Девушки!C7=0,"",Девушки!C7)</f>
        <v/>
      </c>
      <c r="C42" s="12" t="str">
        <f>IF(Девушки!D7=0,"",Девушки!D7)</f>
        <v/>
      </c>
      <c r="D42" s="20" t="e">
        <f>IF(Девушки!#REF!=0,"",Девушки!#REF!)</f>
        <v>#REF!</v>
      </c>
      <c r="E42" s="42" t="str">
        <f>IF(Девушки!F7=0,"",Девушки!E7)</f>
        <v/>
      </c>
      <c r="F42" s="12" t="str">
        <f>IF(Девушки!B7=0,"",Девушки!B7)</f>
        <v/>
      </c>
      <c r="G42" s="12" t="s">
        <v>19</v>
      </c>
      <c r="H42" s="13" t="str">
        <f>IF(Девушки!X7&gt;0.159722222222222,"",Девушки!X7)</f>
        <v/>
      </c>
      <c r="I42" s="14" t="str">
        <f>IF(Любители!AG27="","",Любители!AG27)</f>
        <v/>
      </c>
      <c r="J42" s="14" t="str">
        <f>IF(Девушки!Y7="DNF","DNF",IF(Девушки!Y7="DNS","DNS",IF(H42="","",RANK(H42,$H$3:$H$56,1))))</f>
        <v>DNS</v>
      </c>
      <c r="K42" s="14"/>
    </row>
    <row r="43" spans="1:11" hidden="1" x14ac:dyDescent="0.5">
      <c r="A43" s="1">
        <v>41</v>
      </c>
      <c r="B43" s="3" t="str">
        <f>IF(Девушки!C8=0,"",Девушки!C8)</f>
        <v/>
      </c>
      <c r="C43" s="3" t="str">
        <f>IF(Девушки!D8=0,"",Девушки!D8)</f>
        <v/>
      </c>
      <c r="D43" s="17" t="e">
        <f>IF(Девушки!#REF!=0,"",Девушки!#REF!)</f>
        <v>#REF!</v>
      </c>
      <c r="E43" s="37" t="str">
        <f>IF(Девушки!F8=0,"",Девушки!E8)</f>
        <v/>
      </c>
      <c r="F43" s="3" t="str">
        <f>IF(Девушки!B8=0,"",Девушки!B8)</f>
        <v/>
      </c>
      <c r="G43" s="3" t="s">
        <v>19</v>
      </c>
      <c r="H43" s="4" t="str">
        <f>IF(Девушки!X8&gt;0.159722222222222,"",Девушки!X8)</f>
        <v/>
      </c>
      <c r="I43" s="5" t="str">
        <f>IF(Любители!AG28="","",Любители!AG28)</f>
        <v/>
      </c>
      <c r="J43" s="16" t="str">
        <f>IF(Девушки!Y8="DNF","DNF",IF(Девушки!Y8="DNS","DNS",IF(H43="","",RANK(H43,$H$3:$H$56,1))))</f>
        <v>DNS</v>
      </c>
      <c r="K43" s="16"/>
    </row>
    <row r="44" spans="1:11" hidden="1" x14ac:dyDescent="0.5">
      <c r="A44" s="1">
        <v>42</v>
      </c>
      <c r="B44" s="12" t="str">
        <f>IF(Девушки!C9=0,"",Девушки!C9)</f>
        <v/>
      </c>
      <c r="C44" s="12" t="str">
        <f>IF(Девушки!D9=0,"",Девушки!D9)</f>
        <v/>
      </c>
      <c r="D44" s="20" t="e">
        <f>IF(Девушки!#REF!=0,"",Девушки!#REF!)</f>
        <v>#REF!</v>
      </c>
      <c r="E44" s="42" t="str">
        <f>IF(Девушки!F9=0,"",Девушки!E9)</f>
        <v/>
      </c>
      <c r="F44" s="12" t="str">
        <f>IF(Девушки!B9=0,"",Девушки!B9)</f>
        <v/>
      </c>
      <c r="G44" s="12" t="s">
        <v>19</v>
      </c>
      <c r="H44" s="13" t="str">
        <f>IF(Девушки!X9&gt;0.159722222222222,"",Девушки!X9)</f>
        <v/>
      </c>
      <c r="I44" s="14" t="str">
        <f>IF(Любители!AG29="","",Любители!AG29)</f>
        <v/>
      </c>
      <c r="J44" s="14" t="str">
        <f>IF(Девушки!Y9="DNF","DNF",IF(Девушки!Y9="DNS","DNS",IF(H44="","",RANK(H44,$H$3:$H$56,1))))</f>
        <v>DNS</v>
      </c>
      <c r="K44" s="14"/>
    </row>
    <row r="45" spans="1:11" hidden="1" x14ac:dyDescent="0.5">
      <c r="A45" s="1">
        <v>43</v>
      </c>
      <c r="B45" s="3" t="str">
        <f>IF(Девушки!C10=0,"",Девушки!C10)</f>
        <v/>
      </c>
      <c r="C45" s="3" t="str">
        <f>IF(Девушки!D10=0,"",Девушки!D10)</f>
        <v/>
      </c>
      <c r="D45" s="17" t="e">
        <f>IF(Девушки!#REF!=0,"",Девушки!#REF!)</f>
        <v>#REF!</v>
      </c>
      <c r="E45" s="37" t="str">
        <f>IF(Девушки!F10=0,"",Девушки!E10)</f>
        <v/>
      </c>
      <c r="F45" s="3" t="str">
        <f>IF(Девушки!B10=0,"",Девушки!B10)</f>
        <v/>
      </c>
      <c r="G45" s="3" t="s">
        <v>19</v>
      </c>
      <c r="H45" s="4" t="str">
        <f>IF(Девушки!X10&gt;0.159722222222222,"",Девушки!X10)</f>
        <v/>
      </c>
      <c r="I45" s="5" t="str">
        <f>IF(Любители!AG30="","",Любители!AG30)</f>
        <v/>
      </c>
      <c r="J45" s="16" t="str">
        <f>IF(Девушки!Y10="DNF","DNF",IF(Девушки!Y10="DNS","DNS",IF(H45="","",RANK(H45,$H$3:$H$56,1))))</f>
        <v>DNS</v>
      </c>
      <c r="K45" s="16"/>
    </row>
    <row r="46" spans="1:11" hidden="1" x14ac:dyDescent="0.5">
      <c r="A46" s="1">
        <v>44</v>
      </c>
      <c r="B46" s="12" t="str">
        <f>IF(Девушки!C11=0,"",Девушки!C11)</f>
        <v/>
      </c>
      <c r="C46" s="12" t="str">
        <f>IF(Девушки!D11=0,"",Девушки!D11)</f>
        <v/>
      </c>
      <c r="D46" s="20" t="e">
        <f>IF(Девушки!#REF!=0,"",Девушки!#REF!)</f>
        <v>#REF!</v>
      </c>
      <c r="E46" s="42" t="str">
        <f>IF(Девушки!F11=0,"",Девушки!E11)</f>
        <v/>
      </c>
      <c r="F46" s="12" t="str">
        <f>IF(Девушки!B11=0,"",Девушки!B11)</f>
        <v/>
      </c>
      <c r="G46" s="12" t="s">
        <v>19</v>
      </c>
      <c r="H46" s="13" t="str">
        <f>IF(Девушки!X11&gt;0.159722222222222,"",Девушки!X11)</f>
        <v/>
      </c>
      <c r="I46" s="14" t="str">
        <f>IF(Любители!AG31="","",Любители!AG31)</f>
        <v/>
      </c>
      <c r="J46" s="14" t="str">
        <f>IF(Девушки!Y11="DNF","DNF",IF(Девушки!Y11="DNS","DNS",IF(H46="","",RANK(H46,$H$3:$H$56,1))))</f>
        <v>DNS</v>
      </c>
      <c r="K46" s="14"/>
    </row>
    <row r="47" spans="1:11" hidden="1" x14ac:dyDescent="0.5">
      <c r="A47" s="1">
        <v>45</v>
      </c>
      <c r="B47" s="3" t="str">
        <f>IF(Девушки!C12=0,"",Девушки!C12)</f>
        <v/>
      </c>
      <c r="C47" s="3" t="str">
        <f>IF(Девушки!D12=0,"",Девушки!D12)</f>
        <v/>
      </c>
      <c r="D47" s="17" t="e">
        <f>IF(Девушки!#REF!=0,"",Девушки!#REF!)</f>
        <v>#REF!</v>
      </c>
      <c r="E47" s="37" t="str">
        <f>IF(Девушки!F12=0,"",Девушки!E12)</f>
        <v/>
      </c>
      <c r="F47" s="3" t="str">
        <f>IF(Девушки!B12=0,"",Девушки!B12)</f>
        <v/>
      </c>
      <c r="G47" s="3" t="s">
        <v>19</v>
      </c>
      <c r="H47" s="4" t="str">
        <f>IF(Девушки!X12&gt;0.159722222222222,"",Девушки!X12)</f>
        <v/>
      </c>
      <c r="I47" s="5" t="str">
        <f>IF(Любители!AG32="","",Любители!AG32)</f>
        <v/>
      </c>
      <c r="J47" s="16" t="str">
        <f>IF(Девушки!Y12="DNF","DNF",IF(Девушки!Y12="DNS","DNS",IF(H47="","",RANK(H47,$H$3:$H$56,1))))</f>
        <v>DNS</v>
      </c>
      <c r="K47" s="16"/>
    </row>
    <row r="48" spans="1:11" hidden="1" x14ac:dyDescent="0.5">
      <c r="A48" s="1">
        <v>46</v>
      </c>
      <c r="B48" s="12" t="str">
        <f>IF(Девушки!C13=0,"",Девушки!C13)</f>
        <v/>
      </c>
      <c r="C48" s="12" t="str">
        <f>IF(Девушки!D13=0,"",Девушки!D13)</f>
        <v/>
      </c>
      <c r="D48" s="20" t="e">
        <f>IF(Девушки!#REF!=0,"",Девушки!#REF!)</f>
        <v>#REF!</v>
      </c>
      <c r="E48" s="42" t="str">
        <f>IF(Девушки!F13=0,"",Девушки!E13)</f>
        <v/>
      </c>
      <c r="F48" s="12" t="str">
        <f>IF(Девушки!B13=0,"",Девушки!B13)</f>
        <v/>
      </c>
      <c r="G48" s="12" t="s">
        <v>19</v>
      </c>
      <c r="H48" s="13" t="str">
        <f>IF(Девушки!X13&gt;0.159722222222222,"",Девушки!X13)</f>
        <v/>
      </c>
      <c r="I48" s="14" t="str">
        <f>IF(Любители!AG33="","",Любители!AG33)</f>
        <v/>
      </c>
      <c r="J48" s="14" t="str">
        <f>IF(Девушки!Y13="DNF","DNF",IF(Девушки!Y13="DNS","DNS",IF(H48="","",RANK(H48,$H$3:$H$56,1))))</f>
        <v>DNS</v>
      </c>
      <c r="K48" s="14"/>
    </row>
    <row r="49" spans="1:11" hidden="1" x14ac:dyDescent="0.5">
      <c r="A49" s="1">
        <v>47</v>
      </c>
      <c r="B49" s="3" t="str">
        <f>IF(Девушки!C14=0,"",Девушки!C14)</f>
        <v/>
      </c>
      <c r="C49" s="3" t="str">
        <f>IF(Девушки!D14=0,"",Девушки!D14)</f>
        <v/>
      </c>
      <c r="D49" s="17" t="e">
        <f>IF(Девушки!#REF!=0,"",Девушки!#REF!)</f>
        <v>#REF!</v>
      </c>
      <c r="E49" s="37" t="str">
        <f>IF(Девушки!F14=0,"",Девушки!E14)</f>
        <v/>
      </c>
      <c r="F49" s="3" t="str">
        <f>IF(Девушки!B14=0,"",Девушки!B14)</f>
        <v/>
      </c>
      <c r="G49" s="3" t="s">
        <v>19</v>
      </c>
      <c r="H49" s="4" t="str">
        <f>IF(Девушки!X14&gt;0.159722222222222,"",Девушки!X14)</f>
        <v/>
      </c>
      <c r="I49" s="5" t="str">
        <f>IF(Любители!AG34="","",Любители!AG34)</f>
        <v/>
      </c>
      <c r="J49" s="16" t="str">
        <f>IF(Девушки!Y14="DNF","DNF",IF(Девушки!Y14="DNS","DNS",IF(H49="","",RANK(H49,$H$3:$H$56,1))))</f>
        <v>DNS</v>
      </c>
      <c r="K49" s="16"/>
    </row>
    <row r="50" spans="1:11" hidden="1" x14ac:dyDescent="0.5">
      <c r="A50" s="1">
        <v>48</v>
      </c>
      <c r="B50" s="12" t="str">
        <f>IF(Девушки!C15=0,"",Девушки!C15)</f>
        <v/>
      </c>
      <c r="C50" s="12" t="str">
        <f>IF(Девушки!D15=0,"",Девушки!D15)</f>
        <v/>
      </c>
      <c r="D50" s="20" t="e">
        <f>IF(Девушки!#REF!=0,"",Девушки!#REF!)</f>
        <v>#REF!</v>
      </c>
      <c r="E50" s="42" t="str">
        <f>IF(Девушки!F15=0,"",Девушки!E15)</f>
        <v/>
      </c>
      <c r="F50" s="12" t="str">
        <f>IF(Девушки!B15=0,"",Девушки!B15)</f>
        <v/>
      </c>
      <c r="G50" s="12" t="s">
        <v>19</v>
      </c>
      <c r="H50" s="13" t="str">
        <f>IF(Девушки!X15&gt;0.159722222222222,"",Девушки!X15)</f>
        <v/>
      </c>
      <c r="I50" s="14" t="str">
        <f>IF(Любители!AG35="","",Любители!AG35)</f>
        <v/>
      </c>
      <c r="J50" s="14" t="str">
        <f>IF(Девушки!Y15="DNF","DNF",IF(Девушки!Y15="DNS","DNS",IF(H50="","",RANK(H50,$H$3:$H$56,1))))</f>
        <v>DNS</v>
      </c>
      <c r="K50" s="14"/>
    </row>
    <row r="51" spans="1:11" hidden="1" x14ac:dyDescent="0.5">
      <c r="A51" s="1">
        <v>49</v>
      </c>
      <c r="B51" s="3" t="str">
        <f>IF(Девушки!C16=0,"",Девушки!C16)</f>
        <v/>
      </c>
      <c r="C51" s="3" t="str">
        <f>IF(Девушки!D16=0,"",Девушки!D16)</f>
        <v/>
      </c>
      <c r="D51" s="17" t="e">
        <f>IF(Девушки!#REF!=0,"",Девушки!#REF!)</f>
        <v>#REF!</v>
      </c>
      <c r="E51" s="37" t="str">
        <f>IF(Девушки!F16=0,"",Девушки!E16)</f>
        <v/>
      </c>
      <c r="F51" s="3" t="str">
        <f>IF(Девушки!B16=0,"",Девушки!B16)</f>
        <v/>
      </c>
      <c r="G51" s="3" t="s">
        <v>19</v>
      </c>
      <c r="H51" s="4" t="str">
        <f>IF(Девушки!X16&gt;0.159722222222222,"",Девушки!X16)</f>
        <v/>
      </c>
      <c r="I51" s="5" t="str">
        <f>IF(Любители!AG36="","",Любители!AG36)</f>
        <v/>
      </c>
      <c r="J51" s="16" t="str">
        <f>IF(Девушки!Y16="DNF","DNF",IF(Девушки!Y16="DNS","DNS",IF(H51="","",RANK(H51,$H$3:$H$56,1))))</f>
        <v>DNS</v>
      </c>
      <c r="K51" s="16"/>
    </row>
    <row r="52" spans="1:11" hidden="1" x14ac:dyDescent="0.5">
      <c r="A52" s="1">
        <v>50</v>
      </c>
      <c r="B52" s="12" t="str">
        <f>IF(Девушки!C17=0,"",Девушки!C17)</f>
        <v/>
      </c>
      <c r="C52" s="12" t="str">
        <f>IF(Девушки!D17=0,"",Девушки!D17)</f>
        <v/>
      </c>
      <c r="D52" s="20" t="e">
        <f>IF(Девушки!#REF!=0,"",Девушки!#REF!)</f>
        <v>#REF!</v>
      </c>
      <c r="E52" s="42" t="str">
        <f>IF(Девушки!F17=0,"",Девушки!E17)</f>
        <v/>
      </c>
      <c r="F52" s="12" t="str">
        <f>IF(Девушки!B17=0,"",Девушки!B17)</f>
        <v/>
      </c>
      <c r="G52" s="12" t="s">
        <v>19</v>
      </c>
      <c r="H52" s="13" t="str">
        <f>IF(Девушки!X17&gt;0.159722222222222,"",Девушки!X17)</f>
        <v/>
      </c>
      <c r="I52" s="14" t="str">
        <f>IF(Любители!AG37="","",Любители!AG37)</f>
        <v/>
      </c>
      <c r="J52" s="14" t="str">
        <f>IF(Девушки!Y17="DNF","DNF",IF(Девушки!Y17="DNS","DNS",IF(H52="","",RANK(H52,$H$3:$H$56,1))))</f>
        <v>DNS</v>
      </c>
      <c r="K52" s="14"/>
    </row>
    <row r="53" spans="1:11" hidden="1" x14ac:dyDescent="0.5">
      <c r="A53" s="1">
        <v>51</v>
      </c>
      <c r="B53" s="3" t="str">
        <f>IF(Девушки!C18=0,"",Девушки!C18)</f>
        <v/>
      </c>
      <c r="C53" s="3" t="str">
        <f>IF(Девушки!D18=0,"",Девушки!D18)</f>
        <v/>
      </c>
      <c r="D53" s="17" t="e">
        <f>IF(Девушки!#REF!=0,"",Девушки!#REF!)</f>
        <v>#REF!</v>
      </c>
      <c r="E53" s="37" t="str">
        <f>IF(Девушки!F18=0,"",Девушки!E18)</f>
        <v/>
      </c>
      <c r="F53" s="3" t="str">
        <f>IF(Девушки!B18=0,"",Девушки!B18)</f>
        <v/>
      </c>
      <c r="G53" s="3" t="s">
        <v>19</v>
      </c>
      <c r="H53" s="4" t="str">
        <f>IF(Девушки!X18&gt;0.159722222222222,"",Девушки!X18)</f>
        <v/>
      </c>
      <c r="I53" s="5" t="str">
        <f>IF(Любители!AG38="","",Любители!AG38)</f>
        <v/>
      </c>
      <c r="J53" s="16" t="str">
        <f>IF(Девушки!Y18="DNF","DNF",IF(Девушки!Y18="DNS","DNS",IF(H53="","",RANK(H53,$H$3:$H$56,1))))</f>
        <v>DNS</v>
      </c>
      <c r="K53" s="16"/>
    </row>
    <row r="54" spans="1:11" hidden="1" x14ac:dyDescent="0.5">
      <c r="A54" s="1">
        <v>52</v>
      </c>
      <c r="B54" s="12" t="str">
        <f>IF(Девушки!C21=0,"",Девушки!C21)</f>
        <v/>
      </c>
      <c r="C54" s="12" t="str">
        <f>IF(Девушки!D21=0,"",Девушки!D21)</f>
        <v/>
      </c>
      <c r="D54" s="20" t="e">
        <f>IF(Девушки!#REF!=0,"",Девушки!#REF!)</f>
        <v>#REF!</v>
      </c>
      <c r="E54" s="42" t="str">
        <f>IF(Девушки!F21=0,"",Девушки!E21)</f>
        <v/>
      </c>
      <c r="F54" s="12" t="str">
        <f>IF(Девушки!B21=0,"",Девушки!B21)</f>
        <v/>
      </c>
      <c r="G54" s="12" t="s">
        <v>19</v>
      </c>
      <c r="H54" s="13" t="str">
        <f>IF(Девушки!X21&gt;0.159722222222222,"",Девушки!X21)</f>
        <v/>
      </c>
      <c r="I54" s="14" t="str">
        <f>IF(Любители!AG39="","",Любители!AG39)</f>
        <v/>
      </c>
      <c r="J54" s="14" t="str">
        <f>IF(Девушки!Y21="DNF","DNF",IF(Девушки!Y21="DNS","DNS",IF(H54="","",RANK(H54,$H$3:$H$56,1))))</f>
        <v>DNS</v>
      </c>
      <c r="K54" s="14"/>
    </row>
    <row r="55" spans="1:11" hidden="1" x14ac:dyDescent="0.5">
      <c r="A55" s="1">
        <v>53</v>
      </c>
      <c r="B55" s="3" t="str">
        <f>IF(Девушки!C22=0,"",Девушки!C22)</f>
        <v/>
      </c>
      <c r="C55" s="3" t="str">
        <f>IF(Девушки!D22=0,"",Девушки!D22)</f>
        <v/>
      </c>
      <c r="D55" s="17" t="e">
        <f>IF(Девушки!#REF!=0,"",Девушки!#REF!)</f>
        <v>#REF!</v>
      </c>
      <c r="E55" s="37" t="str">
        <f>IF(Девушки!F22=0,"",Девушки!E22)</f>
        <v/>
      </c>
      <c r="F55" s="3" t="str">
        <f>IF(Девушки!B22=0,"",Девушки!B22)</f>
        <v/>
      </c>
      <c r="G55" s="3" t="s">
        <v>19</v>
      </c>
      <c r="H55" s="4" t="str">
        <f>IF(Девушки!X22&gt;0.159722222222222,"",Девушки!X22)</f>
        <v/>
      </c>
      <c r="I55" s="5" t="str">
        <f>IF(Любители!AG40="","",Любители!AG40)</f>
        <v/>
      </c>
      <c r="J55" s="16" t="str">
        <f>IF(Девушки!Y22="DNF","DNF",IF(Девушки!Y22="DNS","DNS",IF(H55="","",RANK(H55,$H$3:$H$56,1))))</f>
        <v>DNS</v>
      </c>
      <c r="K55" s="16"/>
    </row>
    <row r="56" spans="1:11" hidden="1" x14ac:dyDescent="0.5">
      <c r="A56" s="1">
        <v>54</v>
      </c>
      <c r="B56" s="12" t="str">
        <f>IF(Девушки!C23=0,"",Девушки!C23)</f>
        <v/>
      </c>
      <c r="C56" s="12" t="str">
        <f>IF(Девушки!D23=0,"",Девушки!D23)</f>
        <v/>
      </c>
      <c r="D56" s="20" t="e">
        <f>IF(Девушки!#REF!=0,"",Девушки!#REF!)</f>
        <v>#REF!</v>
      </c>
      <c r="E56" s="42" t="str">
        <f>IF(Девушки!F23=0,"",Девушки!E23)</f>
        <v/>
      </c>
      <c r="F56" s="12" t="str">
        <f>IF(Девушки!B23=0,"",Девушки!B23)</f>
        <v/>
      </c>
      <c r="G56" s="12" t="s">
        <v>19</v>
      </c>
      <c r="H56" s="13" t="str">
        <f>IF(Девушки!X23&gt;0.159722222222222,"",Девушки!X23)</f>
        <v/>
      </c>
      <c r="I56" s="14" t="str">
        <f>IF(Любители!AG41="","",Любители!AG41)</f>
        <v/>
      </c>
      <c r="J56" s="14" t="str">
        <f>IF(Девушки!Y23="DNF","DNF",IF(Девушки!Y23="DNS","DNS",IF(H56="","",RANK(H56,$H$3:$H$56,1))))</f>
        <v>DNS</v>
      </c>
      <c r="K56" s="14"/>
    </row>
    <row r="57" spans="1:11" hidden="1" x14ac:dyDescent="0.5"/>
  </sheetData>
  <sheetProtection formatColumns="0" autoFilter="0"/>
  <autoFilter ref="A2:I56"/>
  <mergeCells count="1">
    <mergeCell ref="B1:J1"/>
  </mergeCells>
  <conditionalFormatting sqref="I3:J56">
    <cfRule type="cellIs" dxfId="6" priority="4" operator="equal">
      <formula>3</formula>
    </cfRule>
    <cfRule type="cellIs" dxfId="5" priority="5" operator="equal">
      <formula>2</formula>
    </cfRule>
    <cfRule type="cellIs" dxfId="4" priority="6" operator="equal">
      <formula>1</formula>
    </cfRule>
  </conditionalFormatting>
  <conditionalFormatting sqref="K3:K56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</conditionalFormatting>
  <pageMargins left="0.70866141732283472" right="0.70866141732283472" top="0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69"/>
  <sheetViews>
    <sheetView zoomScaleNormal="100" workbookViewId="0">
      <selection activeCell="G13" sqref="G13"/>
    </sheetView>
  </sheetViews>
  <sheetFormatPr defaultRowHeight="21" x14ac:dyDescent="0.5"/>
  <cols>
    <col min="1" max="1" width="4.140625" style="1" customWidth="1"/>
    <col min="2" max="2" width="9.140625" style="1"/>
    <col min="3" max="5" width="12.7109375" style="1" customWidth="1"/>
    <col min="6" max="16384" width="9.140625" style="1"/>
  </cols>
  <sheetData>
    <row r="1" spans="1:5" x14ac:dyDescent="0.5">
      <c r="A1" s="217" t="s">
        <v>127</v>
      </c>
      <c r="B1" s="218"/>
      <c r="C1" s="218"/>
      <c r="D1" s="218"/>
      <c r="E1" s="218"/>
    </row>
    <row r="2" spans="1:5" x14ac:dyDescent="0.5">
      <c r="A2" s="218"/>
      <c r="B2" s="218"/>
      <c r="C2" s="218"/>
      <c r="D2" s="218"/>
      <c r="E2" s="218"/>
    </row>
    <row r="3" spans="1:5" ht="21.75" thickBot="1" x14ac:dyDescent="0.55000000000000004">
      <c r="A3" s="1" t="s">
        <v>82</v>
      </c>
      <c r="D3" s="52" t="s">
        <v>86</v>
      </c>
      <c r="E3" s="52" t="s">
        <v>87</v>
      </c>
    </row>
    <row r="4" spans="1:5" s="2" customFormat="1" x14ac:dyDescent="0.25">
      <c r="A4" s="215" t="s">
        <v>78</v>
      </c>
      <c r="B4" s="216"/>
      <c r="C4" s="49" t="s">
        <v>80</v>
      </c>
      <c r="D4" s="49" t="s">
        <v>81</v>
      </c>
      <c r="E4" s="49" t="s">
        <v>83</v>
      </c>
    </row>
    <row r="5" spans="1:5" x14ac:dyDescent="0.5">
      <c r="A5" s="45" t="s">
        <v>79</v>
      </c>
      <c r="B5" s="46"/>
      <c r="C5" s="50"/>
      <c r="D5" s="50"/>
      <c r="E5" s="50"/>
    </row>
    <row r="6" spans="1:5" x14ac:dyDescent="0.5">
      <c r="A6" s="45" t="s">
        <v>79</v>
      </c>
      <c r="B6" s="46"/>
      <c r="C6" s="50"/>
      <c r="D6" s="50"/>
      <c r="E6" s="50"/>
    </row>
    <row r="7" spans="1:5" x14ac:dyDescent="0.5">
      <c r="A7" s="45" t="s">
        <v>79</v>
      </c>
      <c r="B7" s="46"/>
      <c r="C7" s="50"/>
      <c r="D7" s="50"/>
      <c r="E7" s="50"/>
    </row>
    <row r="8" spans="1:5" x14ac:dyDescent="0.5">
      <c r="A8" s="45" t="s">
        <v>79</v>
      </c>
      <c r="B8" s="46"/>
      <c r="C8" s="50"/>
      <c r="D8" s="50"/>
      <c r="E8" s="50"/>
    </row>
    <row r="9" spans="1:5" x14ac:dyDescent="0.5">
      <c r="A9" s="45" t="s">
        <v>79</v>
      </c>
      <c r="B9" s="46"/>
      <c r="C9" s="50"/>
      <c r="D9" s="50"/>
      <c r="E9" s="50"/>
    </row>
    <row r="10" spans="1:5" x14ac:dyDescent="0.5">
      <c r="A10" s="45" t="s">
        <v>79</v>
      </c>
      <c r="B10" s="46"/>
      <c r="C10" s="50"/>
      <c r="D10" s="50"/>
      <c r="E10" s="50"/>
    </row>
    <row r="11" spans="1:5" x14ac:dyDescent="0.5">
      <c r="A11" s="45" t="s">
        <v>79</v>
      </c>
      <c r="B11" s="46"/>
      <c r="C11" s="50"/>
      <c r="D11" s="50"/>
      <c r="E11" s="50"/>
    </row>
    <row r="12" spans="1:5" x14ac:dyDescent="0.5">
      <c r="A12" s="45" t="s">
        <v>79</v>
      </c>
      <c r="B12" s="46"/>
      <c r="C12" s="50"/>
      <c r="D12" s="50"/>
      <c r="E12" s="50"/>
    </row>
    <row r="13" spans="1:5" x14ac:dyDescent="0.5">
      <c r="A13" s="45" t="s">
        <v>79</v>
      </c>
      <c r="B13" s="46"/>
      <c r="C13" s="50"/>
      <c r="D13" s="50"/>
      <c r="E13" s="50"/>
    </row>
    <row r="14" spans="1:5" x14ac:dyDescent="0.5">
      <c r="A14" s="45" t="s">
        <v>79</v>
      </c>
      <c r="B14" s="46"/>
      <c r="C14" s="50"/>
      <c r="D14" s="50"/>
      <c r="E14" s="50"/>
    </row>
    <row r="15" spans="1:5" x14ac:dyDescent="0.5">
      <c r="A15" s="45" t="s">
        <v>79</v>
      </c>
      <c r="B15" s="46"/>
      <c r="C15" s="50"/>
      <c r="D15" s="50"/>
      <c r="E15" s="50"/>
    </row>
    <row r="16" spans="1:5" x14ac:dyDescent="0.5">
      <c r="A16" s="45" t="s">
        <v>79</v>
      </c>
      <c r="B16" s="46"/>
      <c r="C16" s="50"/>
      <c r="D16" s="50"/>
      <c r="E16" s="50"/>
    </row>
    <row r="17" spans="1:5" x14ac:dyDescent="0.5">
      <c r="A17" s="45" t="s">
        <v>79</v>
      </c>
      <c r="B17" s="46"/>
      <c r="C17" s="50"/>
      <c r="D17" s="50"/>
      <c r="E17" s="50"/>
    </row>
    <row r="18" spans="1:5" x14ac:dyDescent="0.5">
      <c r="A18" s="45" t="s">
        <v>79</v>
      </c>
      <c r="B18" s="46"/>
      <c r="C18" s="50"/>
      <c r="D18" s="50"/>
      <c r="E18" s="50"/>
    </row>
    <row r="19" spans="1:5" x14ac:dyDescent="0.5">
      <c r="A19" s="45" t="s">
        <v>79</v>
      </c>
      <c r="B19" s="46"/>
      <c r="C19" s="50"/>
      <c r="D19" s="50"/>
      <c r="E19" s="50"/>
    </row>
    <row r="20" spans="1:5" x14ac:dyDescent="0.5">
      <c r="A20" s="45" t="s">
        <v>79</v>
      </c>
      <c r="B20" s="46"/>
      <c r="C20" s="50"/>
      <c r="D20" s="50"/>
      <c r="E20" s="50"/>
    </row>
    <row r="21" spans="1:5" x14ac:dyDescent="0.5">
      <c r="A21" s="45" t="s">
        <v>79</v>
      </c>
      <c r="B21" s="46"/>
      <c r="C21" s="50"/>
      <c r="D21" s="50"/>
      <c r="E21" s="50"/>
    </row>
    <row r="22" spans="1:5" x14ac:dyDescent="0.5">
      <c r="A22" s="45" t="s">
        <v>79</v>
      </c>
      <c r="B22" s="46"/>
      <c r="C22" s="50"/>
      <c r="D22" s="50"/>
      <c r="E22" s="50"/>
    </row>
    <row r="23" spans="1:5" x14ac:dyDescent="0.5">
      <c r="A23" s="45" t="s">
        <v>79</v>
      </c>
      <c r="B23" s="46"/>
      <c r="C23" s="50"/>
      <c r="D23" s="50"/>
      <c r="E23" s="50"/>
    </row>
    <row r="24" spans="1:5" x14ac:dyDescent="0.5">
      <c r="A24" s="45" t="s">
        <v>79</v>
      </c>
      <c r="B24" s="46"/>
      <c r="C24" s="50"/>
      <c r="D24" s="50"/>
      <c r="E24" s="50"/>
    </row>
    <row r="25" spans="1:5" x14ac:dyDescent="0.5">
      <c r="A25" s="45" t="s">
        <v>79</v>
      </c>
      <c r="B25" s="46"/>
      <c r="C25" s="50"/>
      <c r="D25" s="50"/>
      <c r="E25" s="50"/>
    </row>
    <row r="26" spans="1:5" x14ac:dyDescent="0.5">
      <c r="A26" s="45" t="s">
        <v>79</v>
      </c>
      <c r="B26" s="46"/>
      <c r="C26" s="50"/>
      <c r="D26" s="50"/>
      <c r="E26" s="50"/>
    </row>
    <row r="27" spans="1:5" x14ac:dyDescent="0.5">
      <c r="A27" s="45" t="s">
        <v>79</v>
      </c>
      <c r="B27" s="46"/>
      <c r="C27" s="50"/>
      <c r="D27" s="50"/>
      <c r="E27" s="50"/>
    </row>
    <row r="28" spans="1:5" x14ac:dyDescent="0.5">
      <c r="A28" s="45" t="s">
        <v>79</v>
      </c>
      <c r="B28" s="46"/>
      <c r="C28" s="50"/>
      <c r="D28" s="50"/>
      <c r="E28" s="50"/>
    </row>
    <row r="29" spans="1:5" x14ac:dyDescent="0.5">
      <c r="A29" s="45" t="s">
        <v>79</v>
      </c>
      <c r="B29" s="46"/>
      <c r="C29" s="50"/>
      <c r="D29" s="50"/>
      <c r="E29" s="50"/>
    </row>
    <row r="30" spans="1:5" x14ac:dyDescent="0.5">
      <c r="A30" s="45" t="s">
        <v>79</v>
      </c>
      <c r="B30" s="46"/>
      <c r="C30" s="50"/>
      <c r="D30" s="50"/>
      <c r="E30" s="50"/>
    </row>
    <row r="31" spans="1:5" x14ac:dyDescent="0.5">
      <c r="A31" s="45" t="s">
        <v>79</v>
      </c>
      <c r="B31" s="46"/>
      <c r="C31" s="50"/>
      <c r="D31" s="50"/>
      <c r="E31" s="50"/>
    </row>
    <row r="32" spans="1:5" x14ac:dyDescent="0.5">
      <c r="A32" s="45" t="s">
        <v>79</v>
      </c>
      <c r="B32" s="46"/>
      <c r="C32" s="50"/>
      <c r="D32" s="50"/>
      <c r="E32" s="50"/>
    </row>
    <row r="33" spans="1:5" x14ac:dyDescent="0.5">
      <c r="A33" s="45" t="s">
        <v>79</v>
      </c>
      <c r="B33" s="46"/>
      <c r="C33" s="50"/>
      <c r="D33" s="50"/>
      <c r="E33" s="50"/>
    </row>
    <row r="34" spans="1:5" x14ac:dyDescent="0.5">
      <c r="A34" s="45" t="s">
        <v>79</v>
      </c>
      <c r="B34" s="46"/>
      <c r="C34" s="50"/>
      <c r="D34" s="50"/>
      <c r="E34" s="50"/>
    </row>
    <row r="35" spans="1:5" x14ac:dyDescent="0.5">
      <c r="A35" s="45" t="s">
        <v>79</v>
      </c>
      <c r="B35" s="46"/>
      <c r="C35" s="50"/>
      <c r="D35" s="50"/>
      <c r="E35" s="50"/>
    </row>
    <row r="36" spans="1:5" x14ac:dyDescent="0.5">
      <c r="A36" s="45" t="s">
        <v>79</v>
      </c>
      <c r="B36" s="46"/>
      <c r="C36" s="50"/>
      <c r="D36" s="50"/>
      <c r="E36" s="50"/>
    </row>
    <row r="37" spans="1:5" x14ac:dyDescent="0.5">
      <c r="A37" s="45" t="s">
        <v>79</v>
      </c>
      <c r="B37" s="46"/>
      <c r="C37" s="50"/>
      <c r="D37" s="50"/>
      <c r="E37" s="50"/>
    </row>
    <row r="38" spans="1:5" x14ac:dyDescent="0.5">
      <c r="A38" s="45" t="s">
        <v>79</v>
      </c>
      <c r="B38" s="46"/>
      <c r="C38" s="50"/>
      <c r="D38" s="50"/>
      <c r="E38" s="50"/>
    </row>
    <row r="39" spans="1:5" x14ac:dyDescent="0.5">
      <c r="A39" s="45" t="s">
        <v>79</v>
      </c>
      <c r="B39" s="46"/>
      <c r="C39" s="50"/>
      <c r="D39" s="50"/>
      <c r="E39" s="50"/>
    </row>
    <row r="40" spans="1:5" x14ac:dyDescent="0.5">
      <c r="A40" s="45" t="s">
        <v>79</v>
      </c>
      <c r="B40" s="46"/>
      <c r="C40" s="50"/>
      <c r="D40" s="50"/>
      <c r="E40" s="50"/>
    </row>
    <row r="41" spans="1:5" x14ac:dyDescent="0.5">
      <c r="A41" s="45" t="s">
        <v>79</v>
      </c>
      <c r="B41" s="46"/>
      <c r="C41" s="50"/>
      <c r="D41" s="50"/>
      <c r="E41" s="50"/>
    </row>
    <row r="42" spans="1:5" x14ac:dyDescent="0.5">
      <c r="A42" s="45" t="s">
        <v>79</v>
      </c>
      <c r="B42" s="46"/>
      <c r="C42" s="50"/>
      <c r="D42" s="50"/>
      <c r="E42" s="50"/>
    </row>
    <row r="43" spans="1:5" x14ac:dyDescent="0.5">
      <c r="A43" s="45" t="s">
        <v>79</v>
      </c>
      <c r="B43" s="46"/>
      <c r="C43" s="50"/>
      <c r="D43" s="50"/>
      <c r="E43" s="50"/>
    </row>
    <row r="44" spans="1:5" x14ac:dyDescent="0.5">
      <c r="A44" s="45" t="s">
        <v>79</v>
      </c>
      <c r="B44" s="46"/>
      <c r="C44" s="50"/>
      <c r="D44" s="50"/>
      <c r="E44" s="50"/>
    </row>
    <row r="45" spans="1:5" x14ac:dyDescent="0.5">
      <c r="A45" s="45" t="s">
        <v>79</v>
      </c>
      <c r="B45" s="46"/>
      <c r="C45" s="50"/>
      <c r="D45" s="50"/>
      <c r="E45" s="50"/>
    </row>
    <row r="46" spans="1:5" x14ac:dyDescent="0.5">
      <c r="A46" s="45" t="s">
        <v>79</v>
      </c>
      <c r="B46" s="46"/>
      <c r="C46" s="50"/>
      <c r="D46" s="50"/>
      <c r="E46" s="50"/>
    </row>
    <row r="47" spans="1:5" x14ac:dyDescent="0.5">
      <c r="A47" s="45" t="s">
        <v>79</v>
      </c>
      <c r="B47" s="46"/>
      <c r="C47" s="50"/>
      <c r="D47" s="50"/>
      <c r="E47" s="50"/>
    </row>
    <row r="48" spans="1:5" x14ac:dyDescent="0.5">
      <c r="A48" s="45" t="s">
        <v>79</v>
      </c>
      <c r="B48" s="46"/>
      <c r="C48" s="50"/>
      <c r="D48" s="50"/>
      <c r="E48" s="50"/>
    </row>
    <row r="49" spans="1:5" x14ac:dyDescent="0.5">
      <c r="A49" s="45" t="s">
        <v>79</v>
      </c>
      <c r="B49" s="46"/>
      <c r="C49" s="50"/>
      <c r="D49" s="50"/>
      <c r="E49" s="50"/>
    </row>
    <row r="50" spans="1:5" x14ac:dyDescent="0.5">
      <c r="A50" s="45" t="s">
        <v>79</v>
      </c>
      <c r="B50" s="46"/>
      <c r="C50" s="50"/>
      <c r="D50" s="50"/>
      <c r="E50" s="50"/>
    </row>
    <row r="51" spans="1:5" x14ac:dyDescent="0.5">
      <c r="A51" s="45" t="s">
        <v>79</v>
      </c>
      <c r="B51" s="46"/>
      <c r="C51" s="50"/>
      <c r="D51" s="50"/>
      <c r="E51" s="50"/>
    </row>
    <row r="52" spans="1:5" x14ac:dyDescent="0.5">
      <c r="A52" s="45" t="s">
        <v>79</v>
      </c>
      <c r="B52" s="46"/>
      <c r="C52" s="50"/>
      <c r="D52" s="50"/>
      <c r="E52" s="50"/>
    </row>
    <row r="53" spans="1:5" x14ac:dyDescent="0.5">
      <c r="A53" s="45" t="s">
        <v>79</v>
      </c>
      <c r="B53" s="46"/>
      <c r="C53" s="50"/>
      <c r="D53" s="50"/>
      <c r="E53" s="50"/>
    </row>
    <row r="54" spans="1:5" x14ac:dyDescent="0.5">
      <c r="A54" s="45" t="s">
        <v>79</v>
      </c>
      <c r="B54" s="46"/>
      <c r="C54" s="50"/>
      <c r="D54" s="50"/>
      <c r="E54" s="50"/>
    </row>
    <row r="55" spans="1:5" x14ac:dyDescent="0.5">
      <c r="A55" s="45" t="s">
        <v>79</v>
      </c>
      <c r="B55" s="46"/>
      <c r="C55" s="50"/>
      <c r="D55" s="50"/>
      <c r="E55" s="50"/>
    </row>
    <row r="56" spans="1:5" x14ac:dyDescent="0.5">
      <c r="A56" s="45" t="s">
        <v>79</v>
      </c>
      <c r="B56" s="46"/>
      <c r="C56" s="50"/>
      <c r="D56" s="50"/>
      <c r="E56" s="50"/>
    </row>
    <row r="57" spans="1:5" x14ac:dyDescent="0.5">
      <c r="A57" s="45" t="s">
        <v>79</v>
      </c>
      <c r="B57" s="46"/>
      <c r="C57" s="50"/>
      <c r="D57" s="50"/>
      <c r="E57" s="50"/>
    </row>
    <row r="58" spans="1:5" x14ac:dyDescent="0.5">
      <c r="A58" s="45" t="s">
        <v>79</v>
      </c>
      <c r="B58" s="46"/>
      <c r="C58" s="50"/>
      <c r="D58" s="50"/>
      <c r="E58" s="50"/>
    </row>
    <row r="59" spans="1:5" x14ac:dyDescent="0.5">
      <c r="A59" s="45" t="s">
        <v>79</v>
      </c>
      <c r="B59" s="46"/>
      <c r="C59" s="50"/>
      <c r="D59" s="50"/>
      <c r="E59" s="50"/>
    </row>
    <row r="60" spans="1:5" x14ac:dyDescent="0.5">
      <c r="A60" s="45" t="s">
        <v>79</v>
      </c>
      <c r="B60" s="46"/>
      <c r="C60" s="50"/>
      <c r="D60" s="50"/>
      <c r="E60" s="50"/>
    </row>
    <row r="61" spans="1:5" x14ac:dyDescent="0.5">
      <c r="A61" s="45" t="s">
        <v>79</v>
      </c>
      <c r="B61" s="46"/>
      <c r="C61" s="50"/>
      <c r="D61" s="50"/>
      <c r="E61" s="50"/>
    </row>
    <row r="62" spans="1:5" x14ac:dyDescent="0.5">
      <c r="A62" s="45" t="s">
        <v>79</v>
      </c>
      <c r="B62" s="46"/>
      <c r="C62" s="50"/>
      <c r="D62" s="50"/>
      <c r="E62" s="50"/>
    </row>
    <row r="63" spans="1:5" x14ac:dyDescent="0.5">
      <c r="A63" s="45" t="s">
        <v>79</v>
      </c>
      <c r="B63" s="46"/>
      <c r="C63" s="50"/>
      <c r="D63" s="50"/>
      <c r="E63" s="50"/>
    </row>
    <row r="64" spans="1:5" x14ac:dyDescent="0.5">
      <c r="A64" s="45" t="s">
        <v>79</v>
      </c>
      <c r="B64" s="46"/>
      <c r="C64" s="50"/>
      <c r="D64" s="50"/>
      <c r="E64" s="50"/>
    </row>
    <row r="65" spans="1:5" ht="21.75" thickBot="1" x14ac:dyDescent="0.55000000000000004">
      <c r="A65" s="47" t="s">
        <v>79</v>
      </c>
      <c r="B65" s="48"/>
      <c r="C65" s="51"/>
      <c r="D65" s="51"/>
      <c r="E65" s="51"/>
    </row>
    <row r="66" spans="1:5" x14ac:dyDescent="0.5">
      <c r="A66" s="53"/>
      <c r="B66" s="53"/>
      <c r="C66" s="53"/>
      <c r="D66" s="53"/>
      <c r="E66" s="53"/>
    </row>
    <row r="67" spans="1:5" x14ac:dyDescent="0.5">
      <c r="A67" s="52" t="s">
        <v>84</v>
      </c>
      <c r="E67" s="52" t="s">
        <v>86</v>
      </c>
    </row>
    <row r="68" spans="1:5" x14ac:dyDescent="0.5">
      <c r="A68" s="52" t="s">
        <v>84</v>
      </c>
      <c r="E68" s="52" t="s">
        <v>86</v>
      </c>
    </row>
    <row r="69" spans="1:5" x14ac:dyDescent="0.5">
      <c r="A69" s="52" t="s">
        <v>85</v>
      </c>
      <c r="E69" s="52" t="s">
        <v>86</v>
      </c>
    </row>
  </sheetData>
  <mergeCells count="2">
    <mergeCell ref="A4:B4"/>
    <mergeCell ref="A1:E2"/>
  </mergeCells>
  <pageMargins left="0.70866141732283472" right="0.70866141732283472" top="0.39370078740157483" bottom="0.39370078740157483" header="0.31496062992125984" footer="0.31496062992125984"/>
  <pageSetup paperSize="9" scale="16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H72"/>
  <sheetViews>
    <sheetView topLeftCell="A37" workbookViewId="0">
      <selection activeCell="J47" sqref="J47"/>
    </sheetView>
  </sheetViews>
  <sheetFormatPr defaultRowHeight="21" x14ac:dyDescent="0.5"/>
  <cols>
    <col min="1" max="1" width="7.5703125" style="1" customWidth="1"/>
    <col min="2" max="2" width="30.7109375" style="1" bestFit="1" customWidth="1"/>
    <col min="3" max="3" width="15.85546875" style="1" bestFit="1" customWidth="1"/>
    <col min="4" max="4" width="11.5703125" style="120" bestFit="1" customWidth="1"/>
    <col min="5" max="5" width="14.5703125" style="1" customWidth="1"/>
    <col min="6" max="6" width="14.5703125" style="1" bestFit="1" customWidth="1"/>
    <col min="7" max="7" width="14" style="1" bestFit="1" customWidth="1"/>
    <col min="8" max="8" width="29.140625" style="1" bestFit="1" customWidth="1"/>
    <col min="9" max="16384" width="9.140625" style="1"/>
  </cols>
  <sheetData>
    <row r="1" spans="1:8" x14ac:dyDescent="0.5">
      <c r="A1" s="219">
        <v>41497</v>
      </c>
      <c r="B1" s="220"/>
      <c r="C1" s="114"/>
      <c r="D1" s="117"/>
      <c r="E1" s="114"/>
      <c r="F1" s="114"/>
      <c r="G1" s="114"/>
      <c r="H1" s="115"/>
    </row>
    <row r="2" spans="1:8" x14ac:dyDescent="0.5">
      <c r="A2" s="221" t="s">
        <v>120</v>
      </c>
      <c r="B2" s="222"/>
      <c r="C2" s="113" t="s">
        <v>129</v>
      </c>
      <c r="D2" s="113" t="s">
        <v>16</v>
      </c>
      <c r="E2" s="113" t="s">
        <v>10</v>
      </c>
      <c r="F2" s="113" t="s">
        <v>128</v>
      </c>
      <c r="G2" s="113" t="s">
        <v>12</v>
      </c>
      <c r="H2" s="115" t="s">
        <v>31</v>
      </c>
    </row>
    <row r="3" spans="1:8" ht="23.45" customHeight="1" x14ac:dyDescent="0.5">
      <c r="A3" s="3" t="s">
        <v>32</v>
      </c>
      <c r="B3" s="3" t="str">
        <f>Эксперты!C4</f>
        <v>Косков Александр</v>
      </c>
      <c r="C3" s="116">
        <f>VLOOKUP($B3,Эксперты!$C$4:$F$36,4,FALSE)</f>
        <v>31048</v>
      </c>
      <c r="D3" s="118">
        <f ca="1">VLOOKUP($B3,Эксперты!$C$4:$F$36,3,FALSE)</f>
        <v>28.642163288939631</v>
      </c>
      <c r="E3" s="3" t="s">
        <v>18</v>
      </c>
      <c r="F3" s="3"/>
      <c r="G3" s="116" t="str">
        <f>Эксперты!B4</f>
        <v>Н.Новгород</v>
      </c>
      <c r="H3" s="3"/>
    </row>
    <row r="4" spans="1:8" ht="23.45" customHeight="1" x14ac:dyDescent="0.5">
      <c r="A4" s="3" t="s">
        <v>33</v>
      </c>
      <c r="B4" s="3" t="str">
        <f>Эксперты!C5</f>
        <v>Коробейников Александр</v>
      </c>
      <c r="C4" s="116">
        <f>VLOOKUP($B4,Эксперты!$C$4:$F$36,4,FALSE)</f>
        <v>32509</v>
      </c>
      <c r="D4" s="118">
        <f ca="1">VLOOKUP($B4,Эксперты!$C$4:$F$36,3,FALSE)</f>
        <v>24.639423562912235</v>
      </c>
      <c r="E4" s="3" t="s">
        <v>18</v>
      </c>
      <c r="F4" s="3"/>
      <c r="G4" s="116" t="str">
        <f>Эксперты!B5</f>
        <v>Н.Новгород</v>
      </c>
      <c r="H4" s="3"/>
    </row>
    <row r="5" spans="1:8" ht="23.45" customHeight="1" x14ac:dyDescent="0.5">
      <c r="A5" s="3" t="s">
        <v>34</v>
      </c>
      <c r="B5" s="3" t="str">
        <f>Эксперты!C6</f>
        <v>Замыслов Евгений Андреевич</v>
      </c>
      <c r="C5" s="116">
        <f>VLOOKUP($B5,Эксперты!$C$4:$F$36,4,FALSE)</f>
        <v>32874</v>
      </c>
      <c r="D5" s="118">
        <f ca="1">VLOOKUP($B5,Эксперты!$C$4:$F$36,3,FALSE)</f>
        <v>23.639423562912235</v>
      </c>
      <c r="E5" s="3" t="s">
        <v>18</v>
      </c>
      <c r="F5" s="3"/>
      <c r="G5" s="116" t="str">
        <f>Эксперты!B6</f>
        <v>Н.Новгород</v>
      </c>
      <c r="H5" s="3"/>
    </row>
    <row r="6" spans="1:8" ht="23.45" customHeight="1" x14ac:dyDescent="0.5">
      <c r="A6" s="3" t="s">
        <v>35</v>
      </c>
      <c r="B6" s="3" t="str">
        <f>Эксперты!C7</f>
        <v>Петров Алексей</v>
      </c>
      <c r="C6" s="116">
        <f>VLOOKUP($B6,Эксперты!$C$4:$F$36,4,FALSE)</f>
        <v>31048</v>
      </c>
      <c r="D6" s="118">
        <f ca="1">VLOOKUP($B6,Эксперты!$C$4:$F$36,3,FALSE)</f>
        <v>28.642163288939631</v>
      </c>
      <c r="E6" s="3" t="s">
        <v>18</v>
      </c>
      <c r="F6" s="3"/>
      <c r="G6" s="116" t="str">
        <f>Эксперты!B7</f>
        <v>Н.Новгород</v>
      </c>
      <c r="H6" s="3"/>
    </row>
    <row r="7" spans="1:8" ht="23.45" customHeight="1" x14ac:dyDescent="0.5">
      <c r="A7" s="3" t="s">
        <v>36</v>
      </c>
      <c r="B7" s="3" t="str">
        <f>Эксперты!C8</f>
        <v>Романов Михаил</v>
      </c>
      <c r="C7" s="116">
        <f>VLOOKUP($B7,Эксперты!$C$4:$F$36,4,FALSE)</f>
        <v>32143</v>
      </c>
      <c r="D7" s="118">
        <f ca="1">VLOOKUP($B7,Эксперты!$C$4:$F$36,3,FALSE)</f>
        <v>25.642163288939631</v>
      </c>
      <c r="E7" s="3" t="s">
        <v>18</v>
      </c>
      <c r="F7" s="3"/>
      <c r="G7" s="116" t="str">
        <f>Эксперты!B8</f>
        <v>Н.Новгород</v>
      </c>
      <c r="H7" s="3"/>
    </row>
    <row r="8" spans="1:8" ht="23.45" customHeight="1" x14ac:dyDescent="0.5">
      <c r="A8" s="3" t="s">
        <v>37</v>
      </c>
      <c r="B8" s="3" t="str">
        <f>Эксперты!C9</f>
        <v>Бушмакин Артём</v>
      </c>
      <c r="C8" s="116">
        <f>VLOOKUP($B8,Эксперты!$C$4:$F$36,4,FALSE)</f>
        <v>33239</v>
      </c>
      <c r="D8" s="118">
        <f ca="1">VLOOKUP($B8,Эксперты!$C$4:$F$36,3,FALSE)</f>
        <v>22.639423562912235</v>
      </c>
      <c r="E8" s="3" t="s">
        <v>18</v>
      </c>
      <c r="F8" s="3"/>
      <c r="G8" s="116" t="str">
        <f>Эксперты!B9</f>
        <v>Н.Новгород</v>
      </c>
      <c r="H8" s="3"/>
    </row>
    <row r="9" spans="1:8" ht="23.45" customHeight="1" x14ac:dyDescent="0.5">
      <c r="A9" s="3" t="s">
        <v>38</v>
      </c>
      <c r="B9" s="3" t="str">
        <f>Эксперты!C10</f>
        <v>Шайхутдинов Артем Радикович</v>
      </c>
      <c r="C9" s="116">
        <f>VLOOKUP($B9,Эксперты!$C$4:$F$36,4,FALSE)</f>
        <v>32143</v>
      </c>
      <c r="D9" s="118">
        <f ca="1">VLOOKUP($B9,Эксперты!$C$4:$F$36,3,FALSE)</f>
        <v>25.642163288939631</v>
      </c>
      <c r="E9" s="3" t="s">
        <v>18</v>
      </c>
      <c r="F9" s="3"/>
      <c r="G9" s="116" t="str">
        <f>Эксперты!B10</f>
        <v>Казань</v>
      </c>
      <c r="H9" s="3"/>
    </row>
    <row r="10" spans="1:8" ht="23.45" customHeight="1" x14ac:dyDescent="0.5">
      <c r="A10" s="3" t="s">
        <v>39</v>
      </c>
      <c r="B10" s="3" t="str">
        <f>Эксперты!C11</f>
        <v>Кузин Артур Азатович</v>
      </c>
      <c r="C10" s="116">
        <f>VLOOKUP($B10,Эксперты!$C$4:$F$36,4,FALSE)</f>
        <v>32143</v>
      </c>
      <c r="D10" s="118">
        <f ca="1">VLOOKUP($B10,Эксперты!$C$4:$F$36,3,FALSE)</f>
        <v>25.642163288939631</v>
      </c>
      <c r="E10" s="3" t="s">
        <v>18</v>
      </c>
      <c r="F10" s="3"/>
      <c r="G10" s="116" t="str">
        <f>Эксперты!B11</f>
        <v>Долгопрудный</v>
      </c>
      <c r="H10" s="3"/>
    </row>
    <row r="11" spans="1:8" ht="23.45" customHeight="1" x14ac:dyDescent="0.5">
      <c r="A11" s="3" t="s">
        <v>40</v>
      </c>
      <c r="B11" s="3" t="str">
        <f>Эксперты!C12</f>
        <v>Беляев Глеб Николаевич</v>
      </c>
      <c r="C11" s="116">
        <f>VLOOKUP($B11,Эксперты!$C$4:$F$36,4,FALSE)</f>
        <v>31778</v>
      </c>
      <c r="D11" s="118">
        <f ca="1">VLOOKUP($B11,Эксперты!$C$4:$F$36,3,FALSE)</f>
        <v>26.642163288939631</v>
      </c>
      <c r="E11" s="3" t="s">
        <v>18</v>
      </c>
      <c r="F11" s="3"/>
      <c r="G11" s="116" t="str">
        <f>Эксперты!B12</f>
        <v>Казань</v>
      </c>
      <c r="H11" s="3"/>
    </row>
    <row r="12" spans="1:8" ht="23.45" customHeight="1" x14ac:dyDescent="0.5">
      <c r="A12" s="3" t="s">
        <v>41</v>
      </c>
      <c r="B12" s="3" t="str">
        <f>Эксперты!C13</f>
        <v>Горбунов Михаил</v>
      </c>
      <c r="C12" s="116">
        <f>VLOOKUP($B12,Эксперты!$C$4:$F$36,4,FALSE)</f>
        <v>33604</v>
      </c>
      <c r="D12" s="118">
        <f ca="1">VLOOKUP($B12,Эксперты!$C$4:$F$36,3,FALSE)</f>
        <v>21.639423562912235</v>
      </c>
      <c r="E12" s="3" t="s">
        <v>18</v>
      </c>
      <c r="F12" s="3"/>
      <c r="G12" s="116" t="str">
        <f>Эксперты!B13</f>
        <v>Ковров</v>
      </c>
      <c r="H12" s="3"/>
    </row>
    <row r="13" spans="1:8" ht="23.45" customHeight="1" x14ac:dyDescent="0.5">
      <c r="A13" s="3" t="s">
        <v>42</v>
      </c>
      <c r="B13" s="3" t="str">
        <f>Эксперты!C14</f>
        <v>Чиков Антон Андреевич</v>
      </c>
      <c r="C13" s="116">
        <f>VLOOKUP($B13,Эксперты!$C$4:$F$36,4,FALSE)</f>
        <v>32509</v>
      </c>
      <c r="D13" s="118">
        <f ca="1">VLOOKUP($B13,Эксперты!$C$4:$F$36,3,FALSE)</f>
        <v>24.639423562912235</v>
      </c>
      <c r="E13" s="3" t="s">
        <v>18</v>
      </c>
      <c r="F13" s="3"/>
      <c r="G13" s="116" t="str">
        <f>Эксперты!B14</f>
        <v>Пермь</v>
      </c>
      <c r="H13" s="3"/>
    </row>
    <row r="14" spans="1:8" ht="23.45" customHeight="1" x14ac:dyDescent="0.5">
      <c r="A14" s="3" t="s">
        <v>43</v>
      </c>
      <c r="B14" s="3" t="str">
        <f>Эксперты!C15</f>
        <v>Половинкин Виталий</v>
      </c>
      <c r="C14" s="116">
        <f>VLOOKUP($B14,Эксперты!$C$4:$F$36,4,FALSE)</f>
        <v>31048</v>
      </c>
      <c r="D14" s="118">
        <f ca="1">VLOOKUP($B14,Эксперты!$C$4:$F$36,3,FALSE)</f>
        <v>28.642163288939631</v>
      </c>
      <c r="E14" s="3" t="s">
        <v>18</v>
      </c>
      <c r="F14" s="3"/>
      <c r="G14" s="116" t="str">
        <f>Эксперты!B15</f>
        <v>Москва</v>
      </c>
      <c r="H14" s="3"/>
    </row>
    <row r="15" spans="1:8" ht="23.45" customHeight="1" x14ac:dyDescent="0.5">
      <c r="A15" s="3" t="s">
        <v>44</v>
      </c>
      <c r="B15" s="3" t="str">
        <f>Эксперты!C16</f>
        <v>Сальников Роман Валентинович</v>
      </c>
      <c r="C15" s="116">
        <f>VLOOKUP($B15,Эксперты!$C$4:$F$36,4,FALSE)</f>
        <v>30919</v>
      </c>
      <c r="D15" s="118">
        <f ca="1">VLOOKUP($B15,Эксперты!$C$4:$F$36,3,FALSE)</f>
        <v>28.995587946473879</v>
      </c>
      <c r="E15" s="3" t="s">
        <v>18</v>
      </c>
      <c r="F15" s="3"/>
      <c r="G15" s="116" t="str">
        <f>Эксперты!B16</f>
        <v>Фрязино</v>
      </c>
      <c r="H15" s="3"/>
    </row>
    <row r="16" spans="1:8" ht="23.45" customHeight="1" x14ac:dyDescent="0.5">
      <c r="A16" s="3" t="s">
        <v>45</v>
      </c>
      <c r="B16" s="3" t="str">
        <f>Эксперты!C17</f>
        <v>Вяткин Евгений Анатольевич</v>
      </c>
      <c r="C16" s="116">
        <f>VLOOKUP($B16,Эксперты!$C$4:$F$36,4,FALSE)</f>
        <v>31799</v>
      </c>
      <c r="D16" s="118">
        <f ca="1">VLOOKUP($B16,Эксперты!$C$4:$F$36,3,FALSE)</f>
        <v>26.584629042364288</v>
      </c>
      <c r="E16" s="3" t="s">
        <v>18</v>
      </c>
      <c r="F16" s="3"/>
      <c r="G16" s="116" t="str">
        <f>Эксперты!B17</f>
        <v>Чкаловский</v>
      </c>
      <c r="H16" s="3"/>
    </row>
    <row r="17" spans="1:8" ht="23.45" customHeight="1" x14ac:dyDescent="0.5">
      <c r="A17" s="3" t="s">
        <v>46</v>
      </c>
      <c r="B17" s="3" t="str">
        <f>Эксперты!C18</f>
        <v>Горяев Кирилл Валерьевич</v>
      </c>
      <c r="C17" s="116">
        <f>VLOOKUP($B17,Эксперты!$C$4:$F$36,4,FALSE)</f>
        <v>31202</v>
      </c>
      <c r="D17" s="118">
        <f ca="1">VLOOKUP($B17,Эксперты!$C$4:$F$36,3,FALSE)</f>
        <v>28.220245480720454</v>
      </c>
      <c r="E17" s="3" t="s">
        <v>18</v>
      </c>
      <c r="F17" s="3"/>
      <c r="G17" s="116" t="str">
        <f>Эксперты!B18</f>
        <v>Щербинка</v>
      </c>
      <c r="H17" s="3"/>
    </row>
    <row r="18" spans="1:8" ht="23.45" customHeight="1" x14ac:dyDescent="0.5">
      <c r="A18" s="3" t="s">
        <v>47</v>
      </c>
      <c r="B18" s="3" t="str">
        <f>Мастера!C4</f>
        <v>Паценко Сергей</v>
      </c>
      <c r="C18" s="116">
        <f>Мастера!F4</f>
        <v>27812</v>
      </c>
      <c r="D18" s="118">
        <f ca="1">Мастера!E4</f>
        <v>37.474249419474241</v>
      </c>
      <c r="E18" s="3" t="s">
        <v>192</v>
      </c>
      <c r="F18" s="3"/>
      <c r="G18" s="3" t="str">
        <f>Мастера!B4</f>
        <v>Н.Новгород</v>
      </c>
      <c r="H18" s="3"/>
    </row>
    <row r="19" spans="1:8" ht="23.45" customHeight="1" x14ac:dyDescent="0.5">
      <c r="A19" s="3" t="s">
        <v>48</v>
      </c>
      <c r="B19" s="3" t="str">
        <f>Мастера!C5</f>
        <v xml:space="preserve">Буканов Александр </v>
      </c>
      <c r="C19" s="116">
        <f>Мастера!F5</f>
        <v>29952</v>
      </c>
      <c r="D19" s="118">
        <f ca="1">Мастера!E5</f>
        <v>31.615248735011541</v>
      </c>
      <c r="E19" s="3" t="s">
        <v>192</v>
      </c>
      <c r="F19" s="3"/>
      <c r="G19" s="3" t="str">
        <f>Мастера!B5</f>
        <v>Москва</v>
      </c>
      <c r="H19" s="3"/>
    </row>
    <row r="20" spans="1:8" ht="23.45" customHeight="1" x14ac:dyDescent="0.5">
      <c r="A20" s="3" t="s">
        <v>49</v>
      </c>
      <c r="B20" s="3" t="str">
        <f>Мастера!C6</f>
        <v>Додонов Алексей</v>
      </c>
      <c r="C20" s="116">
        <f>Мастера!F6</f>
        <v>28856</v>
      </c>
      <c r="D20" s="118">
        <f ca="1">Мастера!E6</f>
        <v>34.615933197708323</v>
      </c>
      <c r="E20" s="3" t="s">
        <v>192</v>
      </c>
      <c r="F20" s="3"/>
      <c r="G20" s="3" t="str">
        <f>Мастера!B6</f>
        <v>Н.Новгород</v>
      </c>
      <c r="H20" s="3"/>
    </row>
    <row r="21" spans="1:8" ht="23.45" customHeight="1" x14ac:dyDescent="0.5">
      <c r="A21" s="3" t="s">
        <v>50</v>
      </c>
      <c r="B21" s="3" t="str">
        <f>Мастера!C7</f>
        <v>Лепилин Евгений</v>
      </c>
      <c r="C21" s="116">
        <f>Мастера!F7</f>
        <v>29952</v>
      </c>
      <c r="D21" s="118">
        <f ca="1">Мастера!E7</f>
        <v>31.615248735011541</v>
      </c>
      <c r="E21" s="3" t="s">
        <v>192</v>
      </c>
      <c r="F21" s="3"/>
      <c r="G21" s="3" t="str">
        <f>Мастера!B7</f>
        <v>Дзержинск</v>
      </c>
      <c r="H21" s="3"/>
    </row>
    <row r="22" spans="1:8" ht="23.45" customHeight="1" x14ac:dyDescent="0.5">
      <c r="A22" s="3" t="s">
        <v>51</v>
      </c>
      <c r="B22" s="3" t="str">
        <f>Мастера!C8</f>
        <v xml:space="preserve">Дудко Юрий </v>
      </c>
      <c r="C22" s="116">
        <f>Мастера!F8</f>
        <v>29221</v>
      </c>
      <c r="D22" s="118">
        <f ca="1">Мастера!E8</f>
        <v>33.616617660405112</v>
      </c>
      <c r="E22" s="3" t="s">
        <v>192</v>
      </c>
      <c r="F22" s="3"/>
      <c r="G22" s="3" t="str">
        <f>Мастера!B8</f>
        <v>Москва</v>
      </c>
      <c r="H22" s="3"/>
    </row>
    <row r="23" spans="1:8" ht="23.45" customHeight="1" x14ac:dyDescent="0.5">
      <c r="A23" s="3" t="s">
        <v>52</v>
      </c>
      <c r="B23" s="3" t="str">
        <f>Мастера!C9</f>
        <v>Зайцев Леонид Анатольевич</v>
      </c>
      <c r="C23" s="116">
        <f>Мастера!F9</f>
        <v>30317</v>
      </c>
      <c r="D23" s="118">
        <f ca="1">Мастера!E9</f>
        <v>30.615933197708326</v>
      </c>
      <c r="E23" s="3" t="s">
        <v>192</v>
      </c>
      <c r="F23" s="3"/>
      <c r="G23" s="3" t="str">
        <f>Мастера!B9</f>
        <v>Фрязино</v>
      </c>
      <c r="H23" s="3"/>
    </row>
    <row r="24" spans="1:8" ht="23.45" customHeight="1" x14ac:dyDescent="0.5">
      <c r="A24" s="3" t="s">
        <v>53</v>
      </c>
      <c r="B24" s="3" t="str">
        <f>Мастера!C10</f>
        <v>Романов Михаил</v>
      </c>
      <c r="C24" s="116">
        <f>Мастера!F10</f>
        <v>29221</v>
      </c>
      <c r="D24" s="118">
        <f ca="1">Мастера!E10</f>
        <v>33.616617660405112</v>
      </c>
      <c r="E24" s="3" t="s">
        <v>192</v>
      </c>
      <c r="F24" s="3"/>
      <c r="G24" s="3" t="str">
        <f>Мастера!B10</f>
        <v>Москва</v>
      </c>
      <c r="H24" s="3"/>
    </row>
    <row r="25" spans="1:8" ht="23.45" customHeight="1" x14ac:dyDescent="0.5">
      <c r="A25" s="3" t="s">
        <v>54</v>
      </c>
      <c r="B25" s="3" t="str">
        <f>Мастера!C11</f>
        <v>Агапов Василий Владимирович</v>
      </c>
      <c r="C25" s="116">
        <f>Мастера!F11</f>
        <v>30703</v>
      </c>
      <c r="D25" s="118">
        <f ca="1">Мастера!E11</f>
        <v>29.559122793875336</v>
      </c>
      <c r="E25" s="3" t="s">
        <v>192</v>
      </c>
      <c r="F25" s="3"/>
      <c r="G25" s="3" t="str">
        <f>Мастера!B11</f>
        <v>Москва</v>
      </c>
      <c r="H25" s="3"/>
    </row>
    <row r="26" spans="1:8" ht="23.45" customHeight="1" x14ac:dyDescent="0.5">
      <c r="A26" s="3" t="s">
        <v>55</v>
      </c>
      <c r="B26" s="3" t="str">
        <f>Любители!C4</f>
        <v>Грязнов Андрей Валентинович</v>
      </c>
      <c r="C26" s="116">
        <f>Любители!F4</f>
        <v>31413</v>
      </c>
      <c r="D26" s="118">
        <f ca="1">Любители!E4</f>
        <v>27.642163288939631</v>
      </c>
      <c r="E26" s="3" t="s">
        <v>27</v>
      </c>
      <c r="F26" s="3"/>
      <c r="G26" s="3" t="str">
        <f>Любители!B4</f>
        <v>Н.Новгород</v>
      </c>
      <c r="H26" s="3"/>
    </row>
    <row r="27" spans="1:8" x14ac:dyDescent="0.5">
      <c r="A27" s="219">
        <v>41497</v>
      </c>
      <c r="B27" s="220"/>
      <c r="C27" s="114"/>
      <c r="D27" s="117"/>
      <c r="E27" s="114"/>
      <c r="F27" s="114"/>
      <c r="G27" s="114"/>
      <c r="H27" s="115"/>
    </row>
    <row r="28" spans="1:8" x14ac:dyDescent="0.5">
      <c r="A28" s="221" t="s">
        <v>120</v>
      </c>
      <c r="B28" s="222"/>
      <c r="C28" s="113" t="s">
        <v>129</v>
      </c>
      <c r="D28" s="113" t="s">
        <v>16</v>
      </c>
      <c r="E28" s="113" t="s">
        <v>10</v>
      </c>
      <c r="F28" s="113" t="s">
        <v>128</v>
      </c>
      <c r="G28" s="113" t="s">
        <v>12</v>
      </c>
      <c r="H28" s="115" t="s">
        <v>31</v>
      </c>
    </row>
    <row r="29" spans="1:8" ht="23.45" customHeight="1" x14ac:dyDescent="0.5">
      <c r="A29" s="3" t="s">
        <v>56</v>
      </c>
      <c r="B29" s="3" t="str">
        <f>Любители!C5</f>
        <v>Митин Владимир</v>
      </c>
      <c r="C29" s="116">
        <f>Любители!F5</f>
        <v>35419</v>
      </c>
      <c r="D29" s="118">
        <f ca="1">Любители!E5</f>
        <v>16.666820823186207</v>
      </c>
      <c r="E29" s="3" t="s">
        <v>27</v>
      </c>
      <c r="F29" s="3"/>
      <c r="G29" s="3" t="str">
        <f>Любители!B5</f>
        <v>Кострома</v>
      </c>
      <c r="H29" s="3"/>
    </row>
    <row r="30" spans="1:8" ht="23.45" customHeight="1" x14ac:dyDescent="0.5">
      <c r="A30" s="3" t="s">
        <v>57</v>
      </c>
      <c r="B30" s="3" t="str">
        <f>Любители!C6</f>
        <v>Балахонов Дмитрий Михайлович</v>
      </c>
      <c r="C30" s="116">
        <f>Любители!F6</f>
        <v>25569</v>
      </c>
      <c r="D30" s="118">
        <f ca="1">Любители!E6</f>
        <v>43.653122193049221</v>
      </c>
      <c r="E30" s="3" t="s">
        <v>27</v>
      </c>
      <c r="F30" s="3"/>
      <c r="G30" s="3" t="str">
        <f>Любители!B6</f>
        <v>Н.Новгород</v>
      </c>
      <c r="H30" s="3"/>
    </row>
    <row r="31" spans="1:8" ht="23.45" customHeight="1" x14ac:dyDescent="0.5">
      <c r="A31" s="3" t="s">
        <v>58</v>
      </c>
      <c r="B31" s="3" t="str">
        <f>Любители!C7</f>
        <v>Смирнов Павел</v>
      </c>
      <c r="C31" s="116">
        <f>Любители!F7</f>
        <v>34881</v>
      </c>
      <c r="D31" s="118">
        <f>Любители!E7</f>
        <v>18</v>
      </c>
      <c r="E31" s="3" t="s">
        <v>27</v>
      </c>
      <c r="F31" s="3"/>
      <c r="G31" s="3" t="str">
        <f>Любители!B7</f>
        <v>Н.Новгород</v>
      </c>
      <c r="H31" s="3"/>
    </row>
    <row r="32" spans="1:8" ht="23.45" customHeight="1" x14ac:dyDescent="0.5">
      <c r="A32" s="3" t="s">
        <v>59</v>
      </c>
      <c r="B32" s="3" t="str">
        <f>Любители!C8</f>
        <v xml:space="preserve">Маринин Роман Андреевич </v>
      </c>
      <c r="C32" s="116">
        <f>Любители!F8</f>
        <v>35065</v>
      </c>
      <c r="D32" s="118">
        <f ca="1">Любители!E8</f>
        <v>17.636683836884838</v>
      </c>
      <c r="E32" s="3" t="s">
        <v>27</v>
      </c>
      <c r="F32" s="3"/>
      <c r="G32" s="3" t="str">
        <f>Любители!B8</f>
        <v>Н.Новгород</v>
      </c>
      <c r="H32" s="3"/>
    </row>
    <row r="33" spans="1:8" ht="23.45" customHeight="1" x14ac:dyDescent="0.5">
      <c r="A33" s="3" t="s">
        <v>60</v>
      </c>
      <c r="B33" s="3" t="str">
        <f>Любители!C9</f>
        <v>Колтуков Артем</v>
      </c>
      <c r="C33" s="116">
        <f>Любители!F9</f>
        <v>32874</v>
      </c>
      <c r="D33" s="118">
        <f ca="1">Любители!E9</f>
        <v>23.639423562912235</v>
      </c>
      <c r="E33" s="3" t="s">
        <v>27</v>
      </c>
      <c r="F33" s="3"/>
      <c r="G33" s="3" t="str">
        <f>Любители!B9</f>
        <v>Бронницы</v>
      </c>
      <c r="H33" s="3"/>
    </row>
    <row r="34" spans="1:8" ht="23.45" customHeight="1" x14ac:dyDescent="0.5">
      <c r="A34" s="3" t="s">
        <v>61</v>
      </c>
      <c r="B34" s="3" t="str">
        <f>Любители!C10</f>
        <v>Кадаш Дмитрий Андреевич</v>
      </c>
      <c r="C34" s="116">
        <f>Любители!F10</f>
        <v>33239</v>
      </c>
      <c r="D34" s="118">
        <f ca="1">Любители!E10</f>
        <v>21.639423562912235</v>
      </c>
      <c r="E34" s="3" t="s">
        <v>27</v>
      </c>
      <c r="F34" s="3"/>
      <c r="G34" s="3" t="str">
        <f>Любители!B10</f>
        <v>Н.Новгород</v>
      </c>
      <c r="H34" s="3"/>
    </row>
    <row r="35" spans="1:8" ht="23.45" customHeight="1" x14ac:dyDescent="0.5">
      <c r="A35" s="3" t="s">
        <v>62</v>
      </c>
      <c r="B35" s="3"/>
      <c r="C35" s="3"/>
      <c r="D35" s="119"/>
      <c r="E35" s="3"/>
      <c r="F35" s="3"/>
      <c r="G35" s="3"/>
      <c r="H35" s="3"/>
    </row>
    <row r="36" spans="1:8" ht="23.45" customHeight="1" x14ac:dyDescent="0.5">
      <c r="A36" s="3" t="s">
        <v>63</v>
      </c>
      <c r="B36" s="3"/>
      <c r="C36" s="3"/>
      <c r="D36" s="119"/>
      <c r="E36" s="3"/>
      <c r="F36" s="3"/>
      <c r="G36" s="3"/>
      <c r="H36" s="3"/>
    </row>
    <row r="37" spans="1:8" ht="23.45" customHeight="1" x14ac:dyDescent="0.5">
      <c r="A37" s="3" t="s">
        <v>64</v>
      </c>
      <c r="B37" s="3"/>
      <c r="C37" s="3"/>
      <c r="D37" s="119"/>
      <c r="E37" s="3"/>
      <c r="F37" s="3"/>
      <c r="G37" s="3"/>
      <c r="H37" s="3"/>
    </row>
    <row r="38" spans="1:8" x14ac:dyDescent="0.5">
      <c r="A38" s="3" t="s">
        <v>88</v>
      </c>
      <c r="B38" s="3"/>
      <c r="C38" s="3"/>
      <c r="D38" s="119"/>
      <c r="E38" s="3"/>
      <c r="F38" s="3"/>
      <c r="G38" s="3"/>
      <c r="H38" s="3"/>
    </row>
    <row r="39" spans="1:8" x14ac:dyDescent="0.5">
      <c r="A39" s="3" t="s">
        <v>89</v>
      </c>
      <c r="B39" s="3"/>
      <c r="C39" s="3"/>
      <c r="D39" s="119"/>
      <c r="E39" s="3"/>
      <c r="F39" s="3"/>
      <c r="G39" s="3"/>
      <c r="H39" s="3"/>
    </row>
    <row r="40" spans="1:8" x14ac:dyDescent="0.5">
      <c r="A40" s="3" t="s">
        <v>90</v>
      </c>
      <c r="B40" s="3"/>
      <c r="C40" s="3"/>
      <c r="D40" s="119"/>
      <c r="E40" s="3"/>
      <c r="F40" s="3"/>
      <c r="G40" s="3"/>
      <c r="H40" s="3"/>
    </row>
    <row r="41" spans="1:8" x14ac:dyDescent="0.5">
      <c r="A41" s="3" t="s">
        <v>21</v>
      </c>
      <c r="B41" s="3"/>
      <c r="C41" s="3"/>
      <c r="D41" s="119"/>
      <c r="E41" s="3"/>
      <c r="F41" s="3"/>
      <c r="G41" s="3"/>
      <c r="H41" s="3"/>
    </row>
    <row r="42" spans="1:8" x14ac:dyDescent="0.5">
      <c r="A42" s="3" t="s">
        <v>22</v>
      </c>
      <c r="B42" s="3"/>
      <c r="C42" s="3"/>
      <c r="D42" s="119"/>
      <c r="E42" s="3"/>
      <c r="F42" s="3"/>
      <c r="G42" s="3"/>
      <c r="H42" s="3"/>
    </row>
    <row r="43" spans="1:8" x14ac:dyDescent="0.5">
      <c r="A43" s="3" t="s">
        <v>91</v>
      </c>
      <c r="B43" s="3"/>
      <c r="C43" s="3"/>
      <c r="D43" s="119"/>
      <c r="E43" s="3"/>
      <c r="F43" s="3"/>
      <c r="G43" s="3"/>
      <c r="H43" s="3"/>
    </row>
    <row r="44" spans="1:8" x14ac:dyDescent="0.5">
      <c r="A44" s="3" t="s">
        <v>92</v>
      </c>
      <c r="B44" s="3"/>
      <c r="C44" s="3"/>
      <c r="D44" s="119"/>
      <c r="E44" s="3"/>
      <c r="F44" s="3"/>
      <c r="G44" s="3"/>
      <c r="H44" s="3"/>
    </row>
    <row r="45" spans="1:8" x14ac:dyDescent="0.5">
      <c r="A45" s="3" t="s">
        <v>93</v>
      </c>
      <c r="B45" s="3"/>
      <c r="C45" s="3"/>
      <c r="D45" s="119"/>
      <c r="E45" s="3"/>
      <c r="F45" s="3"/>
      <c r="G45" s="3"/>
      <c r="H45" s="3"/>
    </row>
    <row r="46" spans="1:8" x14ac:dyDescent="0.5">
      <c r="A46" s="3" t="s">
        <v>94</v>
      </c>
      <c r="B46" s="3"/>
      <c r="C46" s="3"/>
      <c r="D46" s="119"/>
      <c r="E46" s="3"/>
      <c r="F46" s="3"/>
      <c r="G46" s="3"/>
      <c r="H46" s="3"/>
    </row>
    <row r="47" spans="1:8" x14ac:dyDescent="0.5">
      <c r="A47" s="3" t="s">
        <v>95</v>
      </c>
      <c r="B47" s="3"/>
      <c r="C47" s="3"/>
      <c r="D47" s="119"/>
      <c r="E47" s="3"/>
      <c r="F47" s="3"/>
      <c r="G47" s="3"/>
      <c r="H47" s="3"/>
    </row>
    <row r="48" spans="1:8" x14ac:dyDescent="0.5">
      <c r="A48" s="3" t="s">
        <v>96</v>
      </c>
      <c r="B48" s="3"/>
      <c r="C48" s="3"/>
      <c r="D48" s="119"/>
      <c r="E48" s="3"/>
      <c r="F48" s="3"/>
      <c r="G48" s="3"/>
      <c r="H48" s="3"/>
    </row>
    <row r="49" spans="1:8" x14ac:dyDescent="0.5">
      <c r="A49" s="3" t="s">
        <v>97</v>
      </c>
      <c r="B49" s="3"/>
      <c r="C49" s="3"/>
      <c r="D49" s="119"/>
      <c r="E49" s="3"/>
      <c r="F49" s="3"/>
      <c r="G49" s="3"/>
      <c r="H49" s="3"/>
    </row>
    <row r="50" spans="1:8" x14ac:dyDescent="0.5">
      <c r="A50" s="3" t="s">
        <v>98</v>
      </c>
      <c r="B50" s="3"/>
      <c r="C50" s="3"/>
      <c r="D50" s="119"/>
      <c r="E50" s="3"/>
      <c r="F50" s="3"/>
      <c r="G50" s="3"/>
      <c r="H50" s="3"/>
    </row>
    <row r="51" spans="1:8" x14ac:dyDescent="0.5">
      <c r="A51" s="3" t="s">
        <v>99</v>
      </c>
      <c r="B51" s="3"/>
      <c r="C51" s="3"/>
      <c r="D51" s="119"/>
      <c r="E51" s="3"/>
      <c r="F51" s="3"/>
      <c r="G51" s="3"/>
      <c r="H51" s="3"/>
    </row>
    <row r="52" spans="1:8" x14ac:dyDescent="0.5">
      <c r="A52" s="3" t="s">
        <v>100</v>
      </c>
      <c r="B52" s="3"/>
      <c r="C52" s="3"/>
      <c r="D52" s="119"/>
      <c r="E52" s="3"/>
      <c r="F52" s="3"/>
      <c r="G52" s="3"/>
      <c r="H52" s="3"/>
    </row>
    <row r="53" spans="1:8" x14ac:dyDescent="0.5">
      <c r="A53" s="3" t="s">
        <v>101</v>
      </c>
      <c r="B53" s="3"/>
      <c r="C53" s="3"/>
      <c r="D53" s="119"/>
      <c r="E53" s="3"/>
      <c r="F53" s="3"/>
      <c r="G53" s="3"/>
      <c r="H53" s="3"/>
    </row>
    <row r="54" spans="1:8" x14ac:dyDescent="0.5">
      <c r="A54" s="3" t="s">
        <v>102</v>
      </c>
      <c r="B54" s="3"/>
      <c r="C54" s="3"/>
      <c r="D54" s="119"/>
      <c r="E54" s="3"/>
      <c r="F54" s="3"/>
      <c r="G54" s="3"/>
      <c r="H54" s="3"/>
    </row>
    <row r="55" spans="1:8" x14ac:dyDescent="0.5">
      <c r="A55" s="219">
        <v>41497</v>
      </c>
      <c r="B55" s="220"/>
      <c r="C55" s="114"/>
      <c r="D55" s="117"/>
      <c r="E55" s="114"/>
      <c r="F55" s="114"/>
      <c r="G55" s="114"/>
      <c r="H55" s="115"/>
    </row>
    <row r="56" spans="1:8" x14ac:dyDescent="0.5">
      <c r="A56" s="221" t="s">
        <v>120</v>
      </c>
      <c r="B56" s="222"/>
      <c r="C56" s="113" t="s">
        <v>129</v>
      </c>
      <c r="D56" s="113" t="s">
        <v>16</v>
      </c>
      <c r="E56" s="113" t="s">
        <v>10</v>
      </c>
      <c r="F56" s="113" t="s">
        <v>128</v>
      </c>
      <c r="G56" s="113" t="s">
        <v>12</v>
      </c>
      <c r="H56" s="115" t="s">
        <v>31</v>
      </c>
    </row>
    <row r="57" spans="1:8" x14ac:dyDescent="0.5">
      <c r="A57" s="3" t="s">
        <v>103</v>
      </c>
      <c r="B57" s="3"/>
      <c r="C57" s="3"/>
      <c r="D57" s="119"/>
      <c r="E57" s="3"/>
      <c r="F57" s="3"/>
      <c r="G57" s="3"/>
      <c r="H57" s="3"/>
    </row>
    <row r="58" spans="1:8" x14ac:dyDescent="0.5">
      <c r="A58" s="3" t="s">
        <v>104</v>
      </c>
      <c r="B58" s="3"/>
      <c r="C58" s="3"/>
      <c r="D58" s="119"/>
      <c r="E58" s="3"/>
      <c r="F58" s="3"/>
      <c r="G58" s="3"/>
      <c r="H58" s="3"/>
    </row>
    <row r="59" spans="1:8" x14ac:dyDescent="0.5">
      <c r="A59" s="3" t="s">
        <v>105</v>
      </c>
      <c r="B59" s="3"/>
      <c r="C59" s="3"/>
      <c r="D59" s="119"/>
      <c r="E59" s="3"/>
      <c r="F59" s="3"/>
      <c r="G59" s="3"/>
      <c r="H59" s="3"/>
    </row>
    <row r="60" spans="1:8" x14ac:dyDescent="0.5">
      <c r="A60" s="3" t="s">
        <v>106</v>
      </c>
      <c r="B60" s="3"/>
      <c r="C60" s="3"/>
      <c r="D60" s="119"/>
      <c r="E60" s="3"/>
      <c r="F60" s="3"/>
      <c r="G60" s="3"/>
      <c r="H60" s="3"/>
    </row>
    <row r="61" spans="1:8" x14ac:dyDescent="0.5">
      <c r="A61" s="3" t="s">
        <v>107</v>
      </c>
      <c r="B61" s="3"/>
      <c r="C61" s="3"/>
      <c r="D61" s="119"/>
      <c r="E61" s="3"/>
      <c r="F61" s="3"/>
      <c r="G61" s="3"/>
      <c r="H61" s="3"/>
    </row>
    <row r="62" spans="1:8" x14ac:dyDescent="0.5">
      <c r="A62" s="3" t="s">
        <v>108</v>
      </c>
      <c r="B62" s="3"/>
      <c r="C62" s="3"/>
      <c r="D62" s="119"/>
      <c r="E62" s="3"/>
      <c r="F62" s="3"/>
      <c r="G62" s="3"/>
      <c r="H62" s="3"/>
    </row>
    <row r="63" spans="1:8" x14ac:dyDescent="0.5">
      <c r="A63" s="3" t="s">
        <v>109</v>
      </c>
      <c r="B63" s="3"/>
      <c r="C63" s="3"/>
      <c r="D63" s="119"/>
      <c r="E63" s="3"/>
      <c r="F63" s="3"/>
      <c r="G63" s="3"/>
      <c r="H63" s="3"/>
    </row>
    <row r="64" spans="1:8" x14ac:dyDescent="0.5">
      <c r="A64" s="3" t="s">
        <v>110</v>
      </c>
      <c r="B64" s="3"/>
      <c r="C64" s="3"/>
      <c r="D64" s="119"/>
      <c r="E64" s="3"/>
      <c r="F64" s="3"/>
      <c r="G64" s="3"/>
      <c r="H64" s="3"/>
    </row>
    <row r="65" spans="1:8" x14ac:dyDescent="0.5">
      <c r="A65" s="3" t="s">
        <v>111</v>
      </c>
      <c r="B65" s="3"/>
      <c r="C65" s="3"/>
      <c r="D65" s="119"/>
      <c r="E65" s="3"/>
      <c r="F65" s="3"/>
      <c r="G65" s="3"/>
      <c r="H65" s="3"/>
    </row>
    <row r="66" spans="1:8" x14ac:dyDescent="0.5">
      <c r="A66" s="3" t="s">
        <v>112</v>
      </c>
      <c r="B66" s="3"/>
      <c r="C66" s="3"/>
      <c r="D66" s="119"/>
      <c r="E66" s="3"/>
      <c r="F66" s="3"/>
      <c r="G66" s="3"/>
      <c r="H66" s="3"/>
    </row>
    <row r="67" spans="1:8" x14ac:dyDescent="0.5">
      <c r="A67" s="3" t="s">
        <v>113</v>
      </c>
      <c r="B67" s="3"/>
      <c r="C67" s="3"/>
      <c r="D67" s="119"/>
      <c r="E67" s="3"/>
      <c r="F67" s="3"/>
      <c r="G67" s="3"/>
      <c r="H67" s="3"/>
    </row>
    <row r="68" spans="1:8" x14ac:dyDescent="0.5">
      <c r="A68" s="3" t="s">
        <v>114</v>
      </c>
      <c r="B68" s="3"/>
      <c r="C68" s="3"/>
      <c r="D68" s="119"/>
      <c r="E68" s="3"/>
      <c r="F68" s="3"/>
      <c r="G68" s="3"/>
      <c r="H68" s="3"/>
    </row>
    <row r="69" spans="1:8" x14ac:dyDescent="0.5">
      <c r="A69" s="3" t="s">
        <v>115</v>
      </c>
      <c r="B69" s="3"/>
      <c r="C69" s="3"/>
      <c r="D69" s="119"/>
      <c r="E69" s="3"/>
      <c r="F69" s="3"/>
      <c r="G69" s="3"/>
      <c r="H69" s="3"/>
    </row>
    <row r="70" spans="1:8" x14ac:dyDescent="0.5">
      <c r="A70" s="3" t="s">
        <v>116</v>
      </c>
      <c r="B70" s="3"/>
      <c r="C70" s="3"/>
      <c r="D70" s="119"/>
      <c r="E70" s="3"/>
      <c r="F70" s="3"/>
      <c r="G70" s="3"/>
      <c r="H70" s="3"/>
    </row>
    <row r="71" spans="1:8" x14ac:dyDescent="0.5">
      <c r="A71" s="3" t="s">
        <v>117</v>
      </c>
      <c r="B71" s="3"/>
      <c r="C71" s="3"/>
      <c r="D71" s="119"/>
      <c r="E71" s="3"/>
      <c r="F71" s="3"/>
      <c r="G71" s="3"/>
      <c r="H71" s="3"/>
    </row>
    <row r="72" spans="1:8" x14ac:dyDescent="0.5">
      <c r="A72" s="3" t="s">
        <v>118</v>
      </c>
      <c r="B72" s="3"/>
      <c r="C72" s="3"/>
      <c r="D72" s="119"/>
      <c r="E72" s="3"/>
      <c r="F72" s="3"/>
      <c r="G72" s="3"/>
      <c r="H72" s="3"/>
    </row>
  </sheetData>
  <mergeCells count="6">
    <mergeCell ref="A55:B55"/>
    <mergeCell ref="A56:B56"/>
    <mergeCell ref="A1:B1"/>
    <mergeCell ref="A2:B2"/>
    <mergeCell ref="A27:B27"/>
    <mergeCell ref="A28:B28"/>
  </mergeCells>
  <pageMargins left="0.70866141732283472" right="0.70866141732283472" top="0.19685039370078741" bottom="0.35433070866141736" header="0.19685039370078741" footer="0"/>
  <pageSetup paperSize="9" scale="94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44"/>
  <sheetViews>
    <sheetView tabSelected="1" workbookViewId="0">
      <selection activeCell="L14" sqref="L14"/>
    </sheetView>
  </sheetViews>
  <sheetFormatPr defaultRowHeight="18.75" x14ac:dyDescent="0.25"/>
  <cols>
    <col min="1" max="1" width="14.85546875" style="240" bestFit="1" customWidth="1"/>
    <col min="2" max="2" width="9.42578125" style="243" customWidth="1"/>
    <col min="3" max="3" width="31.5703125" style="227" customWidth="1"/>
    <col min="4" max="4" width="11.5703125" style="237" customWidth="1"/>
    <col min="5" max="5" width="9.28515625" style="225" customWidth="1"/>
    <col min="6" max="6" width="9.140625" style="226"/>
    <col min="7" max="16384" width="9.140625" style="227"/>
  </cols>
  <sheetData>
    <row r="1" spans="1:6" ht="17.25" x14ac:dyDescent="0.25">
      <c r="A1" s="244" t="str">
        <f>Эксперты!A1</f>
        <v>г.Нижний Новгород  Протокол эндуро гонки "Малиновое Мини-Эндуро " 3 этап    11 августа 2013 года</v>
      </c>
      <c r="B1" s="245"/>
      <c r="C1" s="246"/>
      <c r="D1" s="246"/>
      <c r="E1" s="246"/>
      <c r="F1" s="247"/>
    </row>
    <row r="2" spans="1:6" ht="18" thickBot="1" x14ac:dyDescent="0.3">
      <c r="A2" s="248"/>
      <c r="B2" s="249"/>
      <c r="C2" s="249"/>
      <c r="D2" s="249"/>
      <c r="E2" s="249"/>
      <c r="F2" s="250"/>
    </row>
    <row r="3" spans="1:6" x14ac:dyDescent="0.25">
      <c r="A3" s="238" t="str">
        <f>Эксперты!B4</f>
        <v>Н.Новгород</v>
      </c>
      <c r="B3" s="241" t="str">
        <f>Эксперты!G4</f>
        <v>№16</v>
      </c>
      <c r="C3" s="228" t="str">
        <f>Эксперты!C4</f>
        <v>Косков Александр</v>
      </c>
      <c r="D3" s="235" t="s">
        <v>18</v>
      </c>
      <c r="E3" s="232">
        <f>Эксперты!AD4</f>
        <v>1.0231481481481453E-2</v>
      </c>
      <c r="F3" s="230">
        <f>IF(E3="","",RANK(E3,E$3:E$44,1))</f>
        <v>2</v>
      </c>
    </row>
    <row r="4" spans="1:6" x14ac:dyDescent="0.25">
      <c r="A4" s="251" t="str">
        <f>Эксперты!B5</f>
        <v>Н.Новгород</v>
      </c>
      <c r="B4" s="252" t="str">
        <f>Эксперты!G5</f>
        <v>№18</v>
      </c>
      <c r="C4" s="253" t="str">
        <f>Эксперты!C5</f>
        <v>Коробейников Александр</v>
      </c>
      <c r="D4" s="254" t="s">
        <v>18</v>
      </c>
      <c r="E4" s="255">
        <f>Эксперты!AD5</f>
        <v>1.2314814814814778E-2</v>
      </c>
      <c r="F4" s="256">
        <f t="shared" ref="F4:F44" si="0">IF(E4="","",RANK(E4,E$3:E$44,1))</f>
        <v>18</v>
      </c>
    </row>
    <row r="5" spans="1:6" x14ac:dyDescent="0.25">
      <c r="A5" s="239" t="str">
        <f>Эксперты!B6</f>
        <v>Н.Новгород</v>
      </c>
      <c r="B5" s="242" t="str">
        <f>Эксперты!G6</f>
        <v>№22</v>
      </c>
      <c r="C5" s="229" t="str">
        <f>Эксперты!C6</f>
        <v>Замыслов Евгений Андреевич</v>
      </c>
      <c r="D5" s="236" t="s">
        <v>18</v>
      </c>
      <c r="E5" s="233">
        <f>Эксперты!AD6</f>
        <v>1.115740740740756E-2</v>
      </c>
      <c r="F5" s="231">
        <f t="shared" si="0"/>
        <v>3</v>
      </c>
    </row>
    <row r="6" spans="1:6" x14ac:dyDescent="0.25">
      <c r="A6" s="251" t="str">
        <f>Эксперты!B7</f>
        <v>Н.Новгород</v>
      </c>
      <c r="B6" s="252" t="str">
        <f>Эксперты!G7</f>
        <v>№23</v>
      </c>
      <c r="C6" s="253" t="str">
        <f>Эксперты!C7</f>
        <v>Петров Алексей</v>
      </c>
      <c r="D6" s="254" t="s">
        <v>18</v>
      </c>
      <c r="E6" s="255">
        <f>Эксперты!AD7</f>
        <v>1.3877314814814912E-2</v>
      </c>
      <c r="F6" s="256">
        <f t="shared" si="0"/>
        <v>28</v>
      </c>
    </row>
    <row r="7" spans="1:6" x14ac:dyDescent="0.25">
      <c r="A7" s="239" t="str">
        <f>Эксперты!B8</f>
        <v>Н.Новгород</v>
      </c>
      <c r="B7" s="242" t="str">
        <f>Эксперты!G8</f>
        <v>№13</v>
      </c>
      <c r="C7" s="229" t="str">
        <f>Эксперты!C8</f>
        <v>Романов Михаил</v>
      </c>
      <c r="D7" s="236" t="s">
        <v>18</v>
      </c>
      <c r="E7" s="233">
        <f>Эксперты!AD8</f>
        <v>1.0162037037036997E-2</v>
      </c>
      <c r="F7" s="231">
        <f t="shared" si="0"/>
        <v>1</v>
      </c>
    </row>
    <row r="8" spans="1:6" x14ac:dyDescent="0.25">
      <c r="A8" s="251" t="str">
        <f>Эксперты!B9</f>
        <v>Н.Новгород</v>
      </c>
      <c r="B8" s="252" t="str">
        <f>Эксперты!G9</f>
        <v>№14</v>
      </c>
      <c r="C8" s="253" t="str">
        <f>Эксперты!C9</f>
        <v>Бушмакин Артём</v>
      </c>
      <c r="D8" s="254" t="s">
        <v>18</v>
      </c>
      <c r="E8" s="255">
        <f>Эксперты!AD9</f>
        <v>1.1238425925926165E-2</v>
      </c>
      <c r="F8" s="256">
        <f t="shared" si="0"/>
        <v>4</v>
      </c>
    </row>
    <row r="9" spans="1:6" x14ac:dyDescent="0.25">
      <c r="A9" s="239" t="str">
        <f>Эксперты!B10</f>
        <v>Казань</v>
      </c>
      <c r="B9" s="242" t="str">
        <f>Эксперты!G10</f>
        <v>№5</v>
      </c>
      <c r="C9" s="229" t="str">
        <f>Эксперты!C10</f>
        <v>Шайхутдинов Артем Радикович</v>
      </c>
      <c r="D9" s="236" t="s">
        <v>18</v>
      </c>
      <c r="E9" s="233">
        <f>Эксперты!AD10</f>
        <v>1.7256944444444589E-2</v>
      </c>
      <c r="F9" s="231">
        <f t="shared" si="0"/>
        <v>35</v>
      </c>
    </row>
    <row r="10" spans="1:6" x14ac:dyDescent="0.25">
      <c r="A10" s="251" t="str">
        <f>Эксперты!B11</f>
        <v>Долгопрудный</v>
      </c>
      <c r="B10" s="252"/>
      <c r="C10" s="253" t="str">
        <f>Эксперты!C11</f>
        <v>Кузин Артур Азатович</v>
      </c>
      <c r="D10" s="254" t="s">
        <v>18</v>
      </c>
      <c r="E10" s="255"/>
      <c r="F10" s="256" t="str">
        <f t="shared" si="0"/>
        <v/>
      </c>
    </row>
    <row r="11" spans="1:6" x14ac:dyDescent="0.25">
      <c r="A11" s="239" t="str">
        <f>Эксперты!B12</f>
        <v>Казань</v>
      </c>
      <c r="B11" s="242" t="str">
        <f>Эксперты!G12</f>
        <v>№3</v>
      </c>
      <c r="C11" s="229" t="str">
        <f>Эксперты!C12</f>
        <v>Беляев Глеб Николаевич</v>
      </c>
      <c r="D11" s="236" t="s">
        <v>18</v>
      </c>
      <c r="E11" s="233">
        <f>Эксперты!AD12</f>
        <v>1.3217592592592697E-2</v>
      </c>
      <c r="F11" s="231">
        <f t="shared" si="0"/>
        <v>22</v>
      </c>
    </row>
    <row r="12" spans="1:6" x14ac:dyDescent="0.25">
      <c r="A12" s="251" t="str">
        <f>Эксперты!B13</f>
        <v>Ковров</v>
      </c>
      <c r="B12" s="252"/>
      <c r="C12" s="253" t="str">
        <f>Эксперты!C13</f>
        <v>Горбунов Михаил</v>
      </c>
      <c r="D12" s="254" t="s">
        <v>18</v>
      </c>
      <c r="E12" s="255"/>
      <c r="F12" s="256" t="str">
        <f t="shared" si="0"/>
        <v/>
      </c>
    </row>
    <row r="13" spans="1:6" x14ac:dyDescent="0.25">
      <c r="A13" s="239" t="str">
        <f>Эксперты!B14</f>
        <v>Пермь</v>
      </c>
      <c r="B13" s="242" t="str">
        <f>Эксперты!G14</f>
        <v>№19</v>
      </c>
      <c r="C13" s="229" t="str">
        <f>Эксперты!C14</f>
        <v>Чиков Антон Андреевич</v>
      </c>
      <c r="D13" s="236" t="s">
        <v>18</v>
      </c>
      <c r="E13" s="233">
        <f>Эксперты!AD14</f>
        <v>1.1539351851851842E-2</v>
      </c>
      <c r="F13" s="231">
        <f t="shared" si="0"/>
        <v>9</v>
      </c>
    </row>
    <row r="14" spans="1:6" x14ac:dyDescent="0.25">
      <c r="A14" s="251" t="str">
        <f>Эксперты!B15</f>
        <v>Москва</v>
      </c>
      <c r="B14" s="252" t="str">
        <f>Эксперты!G15</f>
        <v>№21</v>
      </c>
      <c r="C14" s="253" t="str">
        <f>Эксперты!C15</f>
        <v>Половинкин Виталий</v>
      </c>
      <c r="D14" s="254" t="s">
        <v>18</v>
      </c>
      <c r="E14" s="255">
        <f>Эксперты!AD15</f>
        <v>1.1689814814815014E-2</v>
      </c>
      <c r="F14" s="256">
        <f t="shared" si="0"/>
        <v>12</v>
      </c>
    </row>
    <row r="15" spans="1:6" x14ac:dyDescent="0.25">
      <c r="A15" s="239" t="str">
        <f>Эксперты!B16</f>
        <v>Фрязино</v>
      </c>
      <c r="B15" s="242" t="str">
        <f>Эксперты!G16</f>
        <v>№9</v>
      </c>
      <c r="C15" s="229" t="str">
        <f>Эксперты!C16</f>
        <v>Сальников Роман Валентинович</v>
      </c>
      <c r="D15" s="236" t="s">
        <v>18</v>
      </c>
      <c r="E15" s="233">
        <f>Эксперты!AD16</f>
        <v>1.3530092592592635E-2</v>
      </c>
      <c r="F15" s="231">
        <f t="shared" si="0"/>
        <v>25</v>
      </c>
    </row>
    <row r="16" spans="1:6" x14ac:dyDescent="0.25">
      <c r="A16" s="251" t="str">
        <f>Эксперты!B17</f>
        <v>Чкаловский</v>
      </c>
      <c r="B16" s="252" t="str">
        <f>Эксперты!G17</f>
        <v>№12</v>
      </c>
      <c r="C16" s="253" t="str">
        <f>Эксперты!C17</f>
        <v>Вяткин Евгений Анатольевич</v>
      </c>
      <c r="D16" s="254" t="s">
        <v>18</v>
      </c>
      <c r="E16" s="255">
        <f>Эксперты!AD17</f>
        <v>1.2256944444444473E-2</v>
      </c>
      <c r="F16" s="256">
        <f t="shared" si="0"/>
        <v>17</v>
      </c>
    </row>
    <row r="17" spans="1:6" x14ac:dyDescent="0.25">
      <c r="A17" s="239" t="str">
        <f>Эксперты!B18</f>
        <v>Щербинка</v>
      </c>
      <c r="B17" s="242" t="str">
        <f>Эксперты!G18</f>
        <v>№8</v>
      </c>
      <c r="C17" s="229" t="str">
        <f>Эксперты!C18</f>
        <v>Горяев Кирилл Валерьевич</v>
      </c>
      <c r="D17" s="236" t="s">
        <v>18</v>
      </c>
      <c r="E17" s="233">
        <f>Эксперты!AD18</f>
        <v>1.260416666666675E-2</v>
      </c>
      <c r="F17" s="231">
        <f t="shared" si="0"/>
        <v>19</v>
      </c>
    </row>
    <row r="18" spans="1:6" x14ac:dyDescent="0.25">
      <c r="A18" s="251" t="str">
        <f>Эксперты!B19</f>
        <v>Фрязино</v>
      </c>
      <c r="B18" s="252" t="str">
        <f>Эксперты!G19</f>
        <v>№10</v>
      </c>
      <c r="C18" s="253" t="str">
        <f>Эксперты!C19</f>
        <v>Васильев Святосла Сергеевич</v>
      </c>
      <c r="D18" s="254" t="s">
        <v>18</v>
      </c>
      <c r="E18" s="255">
        <f>Эксперты!AD19</f>
        <v>1.3680555555555696E-2</v>
      </c>
      <c r="F18" s="256">
        <f t="shared" si="0"/>
        <v>27</v>
      </c>
    </row>
    <row r="19" spans="1:6" x14ac:dyDescent="0.25">
      <c r="A19" s="239" t="str">
        <f>Мастера!B4</f>
        <v>Н.Новгород</v>
      </c>
      <c r="B19" s="242" t="str">
        <f>Мастера!G4</f>
        <v>№37</v>
      </c>
      <c r="C19" s="229" t="str">
        <f>Мастера!C4</f>
        <v>Паценко Сергей</v>
      </c>
      <c r="D19" s="236" t="s">
        <v>192</v>
      </c>
      <c r="E19" s="234">
        <f>Мастера!AD4</f>
        <v>1.1469907407407387E-2</v>
      </c>
      <c r="F19" s="231">
        <f t="shared" si="0"/>
        <v>7</v>
      </c>
    </row>
    <row r="20" spans="1:6" x14ac:dyDescent="0.25">
      <c r="A20" s="251" t="str">
        <f>Мастера!B5</f>
        <v>Москва</v>
      </c>
      <c r="B20" s="252" t="str">
        <f>Мастера!G5</f>
        <v>№6</v>
      </c>
      <c r="C20" s="253" t="str">
        <f>Мастера!C5</f>
        <v xml:space="preserve">Буканов Александр </v>
      </c>
      <c r="D20" s="254" t="s">
        <v>192</v>
      </c>
      <c r="E20" s="257">
        <f>Мастера!AD5</f>
        <v>1.5613425925926072E-2</v>
      </c>
      <c r="F20" s="256">
        <f t="shared" si="0"/>
        <v>31</v>
      </c>
    </row>
    <row r="21" spans="1:6" x14ac:dyDescent="0.25">
      <c r="A21" s="239" t="str">
        <f>Мастера!B6</f>
        <v>Н.Новгород</v>
      </c>
      <c r="B21" s="242" t="str">
        <f>Мастера!G6</f>
        <v>№7</v>
      </c>
      <c r="C21" s="229" t="str">
        <f>Мастера!C6</f>
        <v>Додонов Алексей</v>
      </c>
      <c r="D21" s="236" t="s">
        <v>192</v>
      </c>
      <c r="E21" s="234">
        <f>Мастера!AD6</f>
        <v>1.1469907407407387E-2</v>
      </c>
      <c r="F21" s="231">
        <f t="shared" si="0"/>
        <v>7</v>
      </c>
    </row>
    <row r="22" spans="1:6" x14ac:dyDescent="0.25">
      <c r="A22" s="251" t="str">
        <f>Мастера!B7</f>
        <v>Дзержинск</v>
      </c>
      <c r="B22" s="252" t="str">
        <f>Мастера!G7</f>
        <v>№32</v>
      </c>
      <c r="C22" s="253" t="str">
        <f>Мастера!C7</f>
        <v>Лепилин Евгений</v>
      </c>
      <c r="D22" s="254" t="s">
        <v>192</v>
      </c>
      <c r="E22" s="257">
        <f>Мастера!AD7</f>
        <v>1.2048611111111218E-2</v>
      </c>
      <c r="F22" s="256">
        <f t="shared" si="0"/>
        <v>13</v>
      </c>
    </row>
    <row r="23" spans="1:6" x14ac:dyDescent="0.25">
      <c r="A23" s="239" t="str">
        <f>Мастера!B8</f>
        <v>Москва</v>
      </c>
      <c r="B23" s="242" t="str">
        <f>Мастера!G8</f>
        <v>№20</v>
      </c>
      <c r="C23" s="229" t="str">
        <f>Мастера!C8</f>
        <v xml:space="preserve">Дудко Юрий </v>
      </c>
      <c r="D23" s="236" t="s">
        <v>192</v>
      </c>
      <c r="E23" s="234">
        <f>Мастера!AD8</f>
        <v>1.2199074074074057E-2</v>
      </c>
      <c r="F23" s="231">
        <f t="shared" si="0"/>
        <v>15</v>
      </c>
    </row>
    <row r="24" spans="1:6" x14ac:dyDescent="0.25">
      <c r="A24" s="251" t="str">
        <f>Мастера!B9</f>
        <v>Фрязино</v>
      </c>
      <c r="B24" s="252" t="str">
        <f>Мастера!G9</f>
        <v>№11</v>
      </c>
      <c r="C24" s="253" t="str">
        <f>Мастера!C9</f>
        <v>Зайцев Леонид Анатольевич</v>
      </c>
      <c r="D24" s="254" t="s">
        <v>192</v>
      </c>
      <c r="E24" s="257">
        <f>Мастера!AD9</f>
        <v>1.2789351851851927E-2</v>
      </c>
      <c r="F24" s="256">
        <f t="shared" si="0"/>
        <v>20</v>
      </c>
    </row>
    <row r="25" spans="1:6" x14ac:dyDescent="0.25">
      <c r="A25" s="239" t="str">
        <f>Мастера!B10</f>
        <v>Москва</v>
      </c>
      <c r="B25" s="242" t="str">
        <f>Мастера!G10</f>
        <v>№27</v>
      </c>
      <c r="C25" s="229" t="str">
        <f>Мастера!C10</f>
        <v>Романов Михаил</v>
      </c>
      <c r="D25" s="236" t="s">
        <v>192</v>
      </c>
      <c r="E25" s="234">
        <f>Мастера!AD10</f>
        <v>1.1620370370370448E-2</v>
      </c>
      <c r="F25" s="231">
        <f t="shared" si="0"/>
        <v>10</v>
      </c>
    </row>
    <row r="26" spans="1:6" x14ac:dyDescent="0.25">
      <c r="A26" s="251" t="str">
        <f>Мастера!B11</f>
        <v>Москва</v>
      </c>
      <c r="B26" s="252" t="str">
        <f>Мастера!G11</f>
        <v>№31</v>
      </c>
      <c r="C26" s="253" t="str">
        <f>Мастера!C11</f>
        <v>Агапов Василий Владимирович</v>
      </c>
      <c r="D26" s="254" t="s">
        <v>192</v>
      </c>
      <c r="E26" s="257">
        <f>Мастера!AD11</f>
        <v>1.2835648148148415E-2</v>
      </c>
      <c r="F26" s="256">
        <f t="shared" si="0"/>
        <v>21</v>
      </c>
    </row>
    <row r="27" spans="1:6" x14ac:dyDescent="0.25">
      <c r="A27" s="239" t="str">
        <f>Мастера!B12</f>
        <v>Н.Новгород</v>
      </c>
      <c r="B27" s="242" t="str">
        <f>Мастера!G12</f>
        <v>№33</v>
      </c>
      <c r="C27" s="229" t="str">
        <f>Мастера!C12</f>
        <v>Космынин Алексей</v>
      </c>
      <c r="D27" s="236" t="s">
        <v>192</v>
      </c>
      <c r="E27" s="234">
        <f>Мастера!AD12</f>
        <v>1.129629629629636E-2</v>
      </c>
      <c r="F27" s="231">
        <f t="shared" si="0"/>
        <v>5</v>
      </c>
    </row>
    <row r="28" spans="1:6" x14ac:dyDescent="0.25">
      <c r="A28" s="251" t="str">
        <f>Мастера!B13</f>
        <v>Н.Новгород</v>
      </c>
      <c r="B28" s="252" t="str">
        <f>Мастера!G13</f>
        <v>№34</v>
      </c>
      <c r="C28" s="253" t="str">
        <f>Мастера!C13</f>
        <v>Бурыер Джереми</v>
      </c>
      <c r="D28" s="254" t="s">
        <v>192</v>
      </c>
      <c r="E28" s="257">
        <f>Мастера!AD13</f>
        <v>1.2141203703703751E-2</v>
      </c>
      <c r="F28" s="256">
        <f t="shared" si="0"/>
        <v>14</v>
      </c>
    </row>
    <row r="29" spans="1:6" x14ac:dyDescent="0.25">
      <c r="A29" s="239" t="str">
        <f>Мастера!B14</f>
        <v>Москва</v>
      </c>
      <c r="B29" s="242" t="str">
        <f>Мастера!G14</f>
        <v>№26</v>
      </c>
      <c r="C29" s="229" t="str">
        <f>Мастера!C14</f>
        <v>Портнягин Алекс</v>
      </c>
      <c r="D29" s="236" t="s">
        <v>192</v>
      </c>
      <c r="E29" s="234">
        <f>Мастера!AD14</f>
        <v>1.3275462962963003E-2</v>
      </c>
      <c r="F29" s="231">
        <f t="shared" si="0"/>
        <v>23</v>
      </c>
    </row>
    <row r="30" spans="1:6" x14ac:dyDescent="0.25">
      <c r="A30" s="251" t="str">
        <f>Любители!B4</f>
        <v>Н.Новгород</v>
      </c>
      <c r="B30" s="252"/>
      <c r="C30" s="253" t="str">
        <f>Любители!C4</f>
        <v>Грязнов Андрей Валентинович</v>
      </c>
      <c r="D30" s="254" t="s">
        <v>27</v>
      </c>
      <c r="E30" s="255"/>
      <c r="F30" s="256" t="str">
        <f t="shared" si="0"/>
        <v/>
      </c>
    </row>
    <row r="31" spans="1:6" x14ac:dyDescent="0.25">
      <c r="A31" s="239" t="str">
        <f>Любители!B5</f>
        <v>Кострома</v>
      </c>
      <c r="B31" s="242" t="str">
        <f>Любители!G5</f>
        <v>№1</v>
      </c>
      <c r="C31" s="229" t="str">
        <f>Любители!C5</f>
        <v>Митин Владимир</v>
      </c>
      <c r="D31" s="236" t="s">
        <v>27</v>
      </c>
      <c r="E31" s="233">
        <f>Любители!AD5</f>
        <v>1.1643518518518414E-2</v>
      </c>
      <c r="F31" s="231">
        <f t="shared" si="0"/>
        <v>11</v>
      </c>
    </row>
    <row r="32" spans="1:6" x14ac:dyDescent="0.25">
      <c r="A32" s="251" t="str">
        <f>Любители!B6</f>
        <v>Н.Новгород</v>
      </c>
      <c r="B32" s="252"/>
      <c r="C32" s="253" t="str">
        <f>Любители!C6</f>
        <v>Балахонов Дмитрий Михайлович</v>
      </c>
      <c r="D32" s="254" t="s">
        <v>27</v>
      </c>
      <c r="E32" s="255"/>
      <c r="F32" s="256" t="str">
        <f t="shared" si="0"/>
        <v/>
      </c>
    </row>
    <row r="33" spans="1:6" x14ac:dyDescent="0.25">
      <c r="A33" s="239" t="str">
        <f>Любители!B7</f>
        <v>Н.Новгород</v>
      </c>
      <c r="B33" s="242" t="str">
        <f>Любители!G7</f>
        <v>№4</v>
      </c>
      <c r="C33" s="229" t="str">
        <f>Любители!C7</f>
        <v>Смирнов Павел</v>
      </c>
      <c r="D33" s="236" t="s">
        <v>27</v>
      </c>
      <c r="E33" s="233">
        <f>Любители!AD7</f>
        <v>1.9571759259259136E-2</v>
      </c>
      <c r="F33" s="231">
        <f t="shared" si="0"/>
        <v>37</v>
      </c>
    </row>
    <row r="34" spans="1:6" x14ac:dyDescent="0.25">
      <c r="A34" s="251" t="str">
        <f>Любители!B8</f>
        <v>Н.Новгород</v>
      </c>
      <c r="B34" s="252" t="str">
        <f>Любители!G8</f>
        <v>№2</v>
      </c>
      <c r="C34" s="253" t="str">
        <f>Любители!C8</f>
        <v xml:space="preserve">Маринин Роман Андреевич </v>
      </c>
      <c r="D34" s="254" t="s">
        <v>27</v>
      </c>
      <c r="E34" s="255">
        <f>Любители!AD8</f>
        <v>1.3356481481481608E-2</v>
      </c>
      <c r="F34" s="256">
        <f t="shared" si="0"/>
        <v>24</v>
      </c>
    </row>
    <row r="35" spans="1:6" x14ac:dyDescent="0.25">
      <c r="A35" s="239" t="str">
        <f>Любители!B9</f>
        <v>Бронницы</v>
      </c>
      <c r="B35" s="242" t="str">
        <f>Любители!G9</f>
        <v>№28</v>
      </c>
      <c r="C35" s="229" t="str">
        <f>Любители!C9</f>
        <v>Колтуков Артем</v>
      </c>
      <c r="D35" s="236" t="s">
        <v>27</v>
      </c>
      <c r="E35" s="233">
        <f>Любители!AD9</f>
        <v>1.7719907407407254E-2</v>
      </c>
      <c r="F35" s="231">
        <f t="shared" si="0"/>
        <v>36</v>
      </c>
    </row>
    <row r="36" spans="1:6" x14ac:dyDescent="0.25">
      <c r="A36" s="251" t="str">
        <f>Любители!B10</f>
        <v>Н.Новгород</v>
      </c>
      <c r="B36" s="252"/>
      <c r="C36" s="253" t="str">
        <f>Любители!C10</f>
        <v>Кадаш Дмитрий Андреевич</v>
      </c>
      <c r="D36" s="254" t="s">
        <v>27</v>
      </c>
      <c r="E36" s="255"/>
      <c r="F36" s="256" t="str">
        <f t="shared" si="0"/>
        <v/>
      </c>
    </row>
    <row r="37" spans="1:6" x14ac:dyDescent="0.25">
      <c r="A37" s="239" t="str">
        <f>Любители!B11</f>
        <v>Н.Новгород</v>
      </c>
      <c r="B37" s="242" t="str">
        <f>Любители!G11</f>
        <v>№15</v>
      </c>
      <c r="C37" s="229" t="str">
        <f>Любители!C11</f>
        <v>Щеглов Андрей</v>
      </c>
      <c r="D37" s="236" t="s">
        <v>27</v>
      </c>
      <c r="E37" s="233">
        <f>Любители!AD11</f>
        <v>1.6666666666666718E-2</v>
      </c>
      <c r="F37" s="231">
        <f t="shared" si="0"/>
        <v>34</v>
      </c>
    </row>
    <row r="38" spans="1:6" x14ac:dyDescent="0.25">
      <c r="A38" s="251" t="str">
        <f>Любители!B12</f>
        <v>Н.Новгород</v>
      </c>
      <c r="B38" s="252" t="str">
        <f>Любители!G12</f>
        <v>№17</v>
      </c>
      <c r="C38" s="253" t="str">
        <f>Любители!C12</f>
        <v>Ликин Никита</v>
      </c>
      <c r="D38" s="254" t="s">
        <v>27</v>
      </c>
      <c r="E38" s="255">
        <f>Любители!AD12</f>
        <v>1.4629629629629659E-2</v>
      </c>
      <c r="F38" s="256">
        <f t="shared" si="0"/>
        <v>30</v>
      </c>
    </row>
    <row r="39" spans="1:6" x14ac:dyDescent="0.25">
      <c r="A39" s="239" t="str">
        <f>Любители!B13</f>
        <v>Н.Новгород</v>
      </c>
      <c r="B39" s="242" t="str">
        <f>Любители!G13</f>
        <v>№24</v>
      </c>
      <c r="C39" s="229" t="str">
        <f>Любители!C13</f>
        <v>Здрук Александр</v>
      </c>
      <c r="D39" s="236" t="s">
        <v>27</v>
      </c>
      <c r="E39" s="233">
        <f>Любители!AD13</f>
        <v>1.6493055555555469E-2</v>
      </c>
      <c r="F39" s="231">
        <f t="shared" si="0"/>
        <v>32</v>
      </c>
    </row>
    <row r="40" spans="1:6" x14ac:dyDescent="0.25">
      <c r="A40" s="251" t="str">
        <f>Любители!B14</f>
        <v>Москва</v>
      </c>
      <c r="B40" s="252" t="str">
        <f>Любители!G14</f>
        <v>№25</v>
      </c>
      <c r="C40" s="253" t="str">
        <f>Любители!C14</f>
        <v>Корелов Николай</v>
      </c>
      <c r="D40" s="254" t="s">
        <v>27</v>
      </c>
      <c r="E40" s="255">
        <f>Любители!AD14</f>
        <v>1.3611111111111129E-2</v>
      </c>
      <c r="F40" s="256">
        <f t="shared" si="0"/>
        <v>26</v>
      </c>
    </row>
    <row r="41" spans="1:6" x14ac:dyDescent="0.25">
      <c r="A41" s="239" t="str">
        <f>Любители!B15</f>
        <v>Москва</v>
      </c>
      <c r="B41" s="242" t="str">
        <f>Любители!G15</f>
        <v>№26</v>
      </c>
      <c r="C41" s="229" t="str">
        <f>Любители!C15</f>
        <v>Шамин Артем</v>
      </c>
      <c r="D41" s="236" t="s">
        <v>27</v>
      </c>
      <c r="E41" s="233">
        <f>Любители!AD15</f>
        <v>1.2233796296296173E-2</v>
      </c>
      <c r="F41" s="231">
        <f t="shared" si="0"/>
        <v>16</v>
      </c>
    </row>
    <row r="42" spans="1:6" x14ac:dyDescent="0.25">
      <c r="A42" s="251" t="str">
        <f>Любители!B16</f>
        <v>Н.Новгород</v>
      </c>
      <c r="B42" s="252" t="str">
        <f>Любители!G16</f>
        <v>№30</v>
      </c>
      <c r="C42" s="253" t="str">
        <f>Любители!C16</f>
        <v>Девяткин Дмитрий</v>
      </c>
      <c r="D42" s="254" t="s">
        <v>27</v>
      </c>
      <c r="E42" s="255">
        <f>Любители!AD16</f>
        <v>1.6516203703703769E-2</v>
      </c>
      <c r="F42" s="256">
        <f t="shared" si="0"/>
        <v>33</v>
      </c>
    </row>
    <row r="43" spans="1:6" x14ac:dyDescent="0.25">
      <c r="A43" s="239" t="str">
        <f>Любители!B17</f>
        <v>Н.Новгород</v>
      </c>
      <c r="B43" s="242" t="str">
        <f>Любители!G17</f>
        <v>№36</v>
      </c>
      <c r="C43" s="229" t="str">
        <f>Любители!C17</f>
        <v>Букин Михаил</v>
      </c>
      <c r="D43" s="236" t="s">
        <v>27</v>
      </c>
      <c r="E43" s="233">
        <f>Любители!AD17</f>
        <v>1.1331018518518587E-2</v>
      </c>
      <c r="F43" s="231">
        <f t="shared" si="0"/>
        <v>6</v>
      </c>
    </row>
    <row r="44" spans="1:6" ht="19.5" thickBot="1" x14ac:dyDescent="0.3">
      <c r="A44" s="258" t="str">
        <f>Любители!B18</f>
        <v>Н.Новгород</v>
      </c>
      <c r="B44" s="259" t="str">
        <f>Любители!G18</f>
        <v>№35</v>
      </c>
      <c r="C44" s="260" t="str">
        <f>Любители!C18</f>
        <v>Купцов Андрей</v>
      </c>
      <c r="D44" s="261" t="s">
        <v>27</v>
      </c>
      <c r="E44" s="262">
        <f>Любители!AD18</f>
        <v>1.4328703703703649E-2</v>
      </c>
      <c r="F44" s="263">
        <f t="shared" si="0"/>
        <v>29</v>
      </c>
    </row>
  </sheetData>
  <mergeCells count="1">
    <mergeCell ref="A1:F2"/>
  </mergeCells>
  <conditionalFormatting sqref="F3:F44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E34"/>
  <sheetViews>
    <sheetView topLeftCell="B1" zoomScale="115" zoomScaleNormal="115" workbookViewId="0">
      <selection activeCell="C1" sqref="C1"/>
    </sheetView>
  </sheetViews>
  <sheetFormatPr defaultColWidth="17.140625" defaultRowHeight="15" x14ac:dyDescent="0.35"/>
  <cols>
    <col min="1" max="1" width="20.5703125" style="124" hidden="1" customWidth="1"/>
    <col min="2" max="2" width="33.42578125" style="124" customWidth="1"/>
    <col min="3" max="3" width="14.28515625" style="124" customWidth="1"/>
    <col min="4" max="5" width="0" style="124" hidden="1" customWidth="1"/>
    <col min="6" max="16384" width="17.140625" style="124"/>
  </cols>
  <sheetData>
    <row r="1" spans="1:5" ht="12.75" customHeight="1" x14ac:dyDescent="0.35">
      <c r="A1" s="123" t="s">
        <v>165</v>
      </c>
      <c r="B1" s="123" t="s">
        <v>0</v>
      </c>
      <c r="C1" s="123"/>
      <c r="D1" s="123" t="s">
        <v>164</v>
      </c>
      <c r="E1" s="123" t="s">
        <v>163</v>
      </c>
    </row>
    <row r="2" spans="1:5" ht="12.75" hidden="1" customHeight="1" x14ac:dyDescent="0.35">
      <c r="A2" s="125">
        <v>41487.9317592593</v>
      </c>
      <c r="B2" s="126"/>
      <c r="C2" s="126"/>
      <c r="D2" s="126"/>
      <c r="E2" s="127" t="s">
        <v>162</v>
      </c>
    </row>
    <row r="3" spans="1:5" ht="12.75" hidden="1" customHeight="1" x14ac:dyDescent="0.35">
      <c r="A3" s="125">
        <v>41488.393159722204</v>
      </c>
      <c r="B3" s="126" t="s">
        <v>161</v>
      </c>
      <c r="C3" s="126" t="s">
        <v>160</v>
      </c>
      <c r="D3" s="126" t="s">
        <v>159</v>
      </c>
      <c r="E3" s="127" t="s">
        <v>158</v>
      </c>
    </row>
    <row r="4" spans="1:5" ht="12.75" hidden="1" customHeight="1" x14ac:dyDescent="0.35">
      <c r="A4" s="125">
        <v>41488.411747685197</v>
      </c>
      <c r="B4" s="126"/>
      <c r="C4" s="126"/>
      <c r="D4" s="126" t="s">
        <v>157</v>
      </c>
      <c r="E4" s="127"/>
    </row>
    <row r="5" spans="1:5" ht="12.75" hidden="1" customHeight="1" x14ac:dyDescent="0.35">
      <c r="A5" s="125">
        <v>41488.469733796301</v>
      </c>
      <c r="B5" s="126" t="s">
        <v>156</v>
      </c>
      <c r="C5" s="126" t="s">
        <v>155</v>
      </c>
      <c r="D5" s="126">
        <v>89159455627</v>
      </c>
      <c r="E5" s="127"/>
    </row>
    <row r="6" spans="1:5" ht="12.75" hidden="1" customHeight="1" x14ac:dyDescent="0.35">
      <c r="A6" s="125">
        <v>41488.527627314797</v>
      </c>
      <c r="B6" s="126" t="s">
        <v>154</v>
      </c>
      <c r="C6" s="126" t="s">
        <v>153</v>
      </c>
      <c r="D6" s="126" t="s">
        <v>152</v>
      </c>
      <c r="E6" s="127" t="s">
        <v>151</v>
      </c>
    </row>
    <row r="7" spans="1:5" ht="12.75" hidden="1" customHeight="1" x14ac:dyDescent="0.35">
      <c r="A7" s="125">
        <v>41488.597164351799</v>
      </c>
      <c r="B7" s="126"/>
      <c r="C7" s="126" t="s">
        <v>150</v>
      </c>
      <c r="D7" s="126">
        <v>89097260577</v>
      </c>
      <c r="E7" s="127" t="s">
        <v>149</v>
      </c>
    </row>
    <row r="8" spans="1:5" ht="12.75" hidden="1" customHeight="1" x14ac:dyDescent="0.35">
      <c r="A8" s="125">
        <v>41488.622592592597</v>
      </c>
      <c r="B8" s="126" t="s">
        <v>148</v>
      </c>
      <c r="C8" s="126" t="s">
        <v>147</v>
      </c>
      <c r="D8" s="126">
        <v>9030525734</v>
      </c>
      <c r="E8" s="127"/>
    </row>
    <row r="9" spans="1:5" ht="12.75" hidden="1" customHeight="1" x14ac:dyDescent="0.35">
      <c r="A9" s="125">
        <v>41492.621481481503</v>
      </c>
      <c r="B9" s="126" t="s">
        <v>146</v>
      </c>
      <c r="C9" s="126" t="s">
        <v>145</v>
      </c>
      <c r="D9" s="126">
        <v>89040686417</v>
      </c>
      <c r="E9" s="127" t="s">
        <v>144</v>
      </c>
    </row>
    <row r="10" spans="1:5" ht="12.75" hidden="1" customHeight="1" x14ac:dyDescent="0.35">
      <c r="A10" s="125">
        <v>41492.7244907407</v>
      </c>
      <c r="B10" s="126" t="s">
        <v>143</v>
      </c>
      <c r="C10" s="126" t="s">
        <v>142</v>
      </c>
      <c r="D10" s="126">
        <v>89519071809</v>
      </c>
      <c r="E10" s="127" t="s">
        <v>141</v>
      </c>
    </row>
    <row r="11" spans="1:5" ht="12.75" hidden="1" customHeight="1" x14ac:dyDescent="0.35">
      <c r="A11" s="125">
        <v>41492.725497685198</v>
      </c>
      <c r="B11" s="126" t="s">
        <v>140</v>
      </c>
      <c r="C11" s="126"/>
      <c r="D11" s="126">
        <v>89063593050</v>
      </c>
      <c r="E11" s="127" t="s">
        <v>139</v>
      </c>
    </row>
    <row r="12" spans="1:5" ht="12.75" hidden="1" customHeight="1" x14ac:dyDescent="0.35">
      <c r="A12" s="125">
        <v>41492.747453703698</v>
      </c>
      <c r="B12" s="126" t="s">
        <v>138</v>
      </c>
      <c r="C12" s="126" t="s">
        <v>137</v>
      </c>
      <c r="D12" s="126">
        <v>89307150613</v>
      </c>
      <c r="E12" s="127" t="s">
        <v>136</v>
      </c>
    </row>
    <row r="13" spans="1:5" ht="12.75" hidden="1" customHeight="1" x14ac:dyDescent="0.35"/>
    <row r="14" spans="1:5" ht="12.75" hidden="1" customHeight="1" x14ac:dyDescent="0.35"/>
    <row r="15" spans="1:5" ht="12.75" customHeight="1" x14ac:dyDescent="0.35"/>
    <row r="16" spans="1:5" ht="12.75" customHeight="1" x14ac:dyDescent="0.35">
      <c r="B16" s="124" t="s">
        <v>206</v>
      </c>
    </row>
    <row r="17" spans="2:3" x14ac:dyDescent="0.35">
      <c r="B17" s="126" t="s">
        <v>161</v>
      </c>
      <c r="C17" s="128" t="s">
        <v>216</v>
      </c>
    </row>
    <row r="18" spans="2:3" x14ac:dyDescent="0.35">
      <c r="B18" s="126" t="s">
        <v>207</v>
      </c>
      <c r="C18" s="128" t="s">
        <v>217</v>
      </c>
    </row>
    <row r="20" spans="2:3" x14ac:dyDescent="0.35">
      <c r="B20" s="124" t="s">
        <v>208</v>
      </c>
    </row>
    <row r="21" spans="2:3" x14ac:dyDescent="0.35">
      <c r="B21" s="126" t="s">
        <v>154</v>
      </c>
      <c r="C21" s="128" t="s">
        <v>216</v>
      </c>
    </row>
    <row r="22" spans="2:3" x14ac:dyDescent="0.35">
      <c r="B22" s="128" t="s">
        <v>209</v>
      </c>
      <c r="C22" s="128" t="s">
        <v>217</v>
      </c>
    </row>
    <row r="24" spans="2:3" x14ac:dyDescent="0.35">
      <c r="B24" s="124" t="s">
        <v>210</v>
      </c>
    </row>
    <row r="25" spans="2:3" x14ac:dyDescent="0.35">
      <c r="B25" s="126" t="s">
        <v>143</v>
      </c>
      <c r="C25" s="128" t="s">
        <v>216</v>
      </c>
    </row>
    <row r="26" spans="2:3" x14ac:dyDescent="0.35">
      <c r="B26" s="128" t="s">
        <v>211</v>
      </c>
      <c r="C26" s="128" t="s">
        <v>217</v>
      </c>
    </row>
    <row r="28" spans="2:3" x14ac:dyDescent="0.35">
      <c r="B28" s="124" t="s">
        <v>212</v>
      </c>
    </row>
    <row r="29" spans="2:3" x14ac:dyDescent="0.35">
      <c r="B29" s="126" t="s">
        <v>138</v>
      </c>
      <c r="C29" s="128" t="s">
        <v>216</v>
      </c>
    </row>
    <row r="30" spans="2:3" x14ac:dyDescent="0.35">
      <c r="B30" s="126" t="s">
        <v>140</v>
      </c>
      <c r="C30" s="128" t="s">
        <v>217</v>
      </c>
    </row>
    <row r="32" spans="2:3" x14ac:dyDescent="0.35">
      <c r="B32" s="124" t="s">
        <v>213</v>
      </c>
    </row>
    <row r="33" spans="2:3" x14ac:dyDescent="0.35">
      <c r="B33" s="128" t="s">
        <v>214</v>
      </c>
      <c r="C33" s="128" t="s">
        <v>216</v>
      </c>
    </row>
    <row r="34" spans="2:3" x14ac:dyDescent="0.35">
      <c r="B34" s="128" t="s">
        <v>215</v>
      </c>
      <c r="C34" s="128" t="s">
        <v>217</v>
      </c>
    </row>
  </sheetData>
  <sheetProtection password="E921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</vt:i4>
      </vt:variant>
    </vt:vector>
  </HeadingPairs>
  <TitlesOfParts>
    <vt:vector size="15" baseType="lpstr">
      <vt:lpstr>Мастера</vt:lpstr>
      <vt:lpstr>Эксперты</vt:lpstr>
      <vt:lpstr>Любители</vt:lpstr>
      <vt:lpstr>Девушки</vt:lpstr>
      <vt:lpstr>Общий Зачет</vt:lpstr>
      <vt:lpstr>чек лист</vt:lpstr>
      <vt:lpstr>Список участников</vt:lpstr>
      <vt:lpstr>Абсолют</vt:lpstr>
      <vt:lpstr>Лист судей и комисаров</vt:lpstr>
      <vt:lpstr>Лист1</vt:lpstr>
      <vt:lpstr>Лист награждения</vt:lpstr>
      <vt:lpstr>Девушки!Область_печати</vt:lpstr>
      <vt:lpstr>Любители!Область_печати</vt:lpstr>
      <vt:lpstr>'Общий Зачет'!Область_печати</vt:lpstr>
      <vt:lpstr>Эксперты!Область_печати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2013-08-13T07:17:11Z</dcterms:modified>
</cp:coreProperties>
</file>